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-2022" sheetId="2" r:id="rId1"/>
  </sheets>
  <definedNames>
    <definedName name="_xlnm._FilterDatabase" localSheetId="0" hidden="1">'2020-2022'!$A$12:$E$424</definedName>
  </definedNames>
  <calcPr calcId="162913"/>
</workbook>
</file>

<file path=xl/calcChain.xml><?xml version="1.0" encoding="utf-8"?>
<calcChain xmlns="http://schemas.openxmlformats.org/spreadsheetml/2006/main">
  <c r="E299" i="2" l="1"/>
  <c r="E371" i="2"/>
  <c r="E384" i="2"/>
  <c r="E382" i="2"/>
  <c r="E381" i="2"/>
  <c r="E379" i="2"/>
  <c r="E375" i="2"/>
  <c r="E377" i="2"/>
  <c r="E373" i="2"/>
  <c r="E372" i="2" s="1"/>
  <c r="E322" i="2"/>
  <c r="E320" i="2"/>
  <c r="E319" i="2" s="1"/>
  <c r="E318" i="2" s="1"/>
  <c r="E407" i="2"/>
  <c r="E405" i="2"/>
  <c r="E402" i="2"/>
  <c r="E400" i="2"/>
  <c r="E398" i="2"/>
  <c r="E396" i="2"/>
  <c r="E394" i="2"/>
  <c r="E389" i="2"/>
  <c r="E391" i="2"/>
  <c r="E416" i="2"/>
  <c r="E415" i="2" s="1"/>
  <c r="E418" i="2"/>
  <c r="E422" i="2"/>
  <c r="E421" i="2" s="1"/>
  <c r="E420" i="2" s="1"/>
  <c r="E427" i="2"/>
  <c r="E429" i="2"/>
  <c r="E432" i="2"/>
  <c r="E431" i="2" s="1"/>
  <c r="E435" i="2"/>
  <c r="E437" i="2"/>
  <c r="E293" i="2"/>
  <c r="E289" i="2" s="1"/>
  <c r="E285" i="2"/>
  <c r="E283" i="2"/>
  <c r="E281" i="2" s="1"/>
  <c r="E277" i="2"/>
  <c r="E278" i="2"/>
  <c r="E275" i="2"/>
  <c r="E273" i="2"/>
  <c r="E271" i="2" s="1"/>
  <c r="E266" i="2"/>
  <c r="E259" i="2"/>
  <c r="E257" i="2"/>
  <c r="E255" i="2"/>
  <c r="E253" i="2" s="1"/>
  <c r="E251" i="2"/>
  <c r="E249" i="2"/>
  <c r="E247" i="2"/>
  <c r="E243" i="2"/>
  <c r="E241" i="2"/>
  <c r="E239" i="2"/>
  <c r="E237" i="2"/>
  <c r="E235" i="2" s="1"/>
  <c r="E233" i="2"/>
  <c r="E231" i="2" s="1"/>
  <c r="E223" i="2"/>
  <c r="E222" i="2" s="1"/>
  <c r="E71" i="2"/>
  <c r="E69" i="2"/>
  <c r="E52" i="2"/>
  <c r="E86" i="2"/>
  <c r="E88" i="2"/>
  <c r="E90" i="2"/>
  <c r="E99" i="2"/>
  <c r="E101" i="2"/>
  <c r="E103" i="2"/>
  <c r="E105" i="2"/>
  <c r="E109" i="2"/>
  <c r="E108" i="2" s="1"/>
  <c r="E107" i="2" s="1"/>
  <c r="E132" i="2"/>
  <c r="E130" i="2"/>
  <c r="E127" i="2"/>
  <c r="E125" i="2"/>
  <c r="E124" i="2" s="1"/>
  <c r="E122" i="2"/>
  <c r="E137" i="2"/>
  <c r="E136" i="2" s="1"/>
  <c r="E135" i="2" s="1"/>
  <c r="E141" i="2"/>
  <c r="E140" i="2" s="1"/>
  <c r="E139" i="2" s="1"/>
  <c r="E144" i="2"/>
  <c r="E146" i="2"/>
  <c r="E150" i="2"/>
  <c r="E155" i="2"/>
  <c r="E154" i="2" s="1"/>
  <c r="E153" i="2" s="1"/>
  <c r="E159" i="2"/>
  <c r="E161" i="2"/>
  <c r="E164" i="2"/>
  <c r="E167" i="2"/>
  <c r="E166" i="2" s="1"/>
  <c r="E170" i="2"/>
  <c r="E172" i="2"/>
  <c r="E175" i="2"/>
  <c r="E177" i="2"/>
  <c r="E179" i="2"/>
  <c r="E181" i="2"/>
  <c r="E197" i="2"/>
  <c r="E204" i="2"/>
  <c r="E209" i="2"/>
  <c r="E211" i="2"/>
  <c r="E213" i="2"/>
  <c r="E215" i="2"/>
  <c r="E217" i="2"/>
  <c r="E219" i="2"/>
  <c r="E48" i="2"/>
  <c r="E46" i="2"/>
  <c r="E43" i="2"/>
  <c r="E42" i="2" s="1"/>
  <c r="E40" i="2"/>
  <c r="E38" i="2"/>
  <c r="E412" i="2"/>
  <c r="E409" i="2" s="1"/>
  <c r="E411" i="2"/>
  <c r="E410" i="2"/>
  <c r="E300" i="2"/>
  <c r="E298" i="2"/>
  <c r="E270" i="2"/>
  <c r="E269" i="2" s="1"/>
  <c r="E263" i="2"/>
  <c r="E262" i="2" s="1"/>
  <c r="E208" i="2"/>
  <c r="E206" i="2" s="1"/>
  <c r="E203" i="2"/>
  <c r="E202" i="2"/>
  <c r="E200" i="2"/>
  <c r="E199" i="2" s="1"/>
  <c r="E195" i="2"/>
  <c r="E194" i="2" s="1"/>
  <c r="E192" i="2"/>
  <c r="E191" i="2" s="1"/>
  <c r="E189" i="2"/>
  <c r="E188" i="2" s="1"/>
  <c r="E187" i="2"/>
  <c r="E186" i="2" s="1"/>
  <c r="E185" i="2"/>
  <c r="E184" i="2"/>
  <c r="E149" i="2"/>
  <c r="E148" i="2" s="1"/>
  <c r="E113" i="2"/>
  <c r="E112" i="2" s="1"/>
  <c r="E111" i="2" s="1"/>
  <c r="E94" i="2"/>
  <c r="E93" i="2" s="1"/>
  <c r="E92" i="2" s="1"/>
  <c r="E84" i="2"/>
  <c r="E83" i="2" s="1"/>
  <c r="E81" i="2"/>
  <c r="E80" i="2" s="1"/>
  <c r="E79" i="2"/>
  <c r="E78" i="2"/>
  <c r="E77" i="2"/>
  <c r="E66" i="2"/>
  <c r="E65" i="2" s="1"/>
  <c r="E63" i="2"/>
  <c r="E62" i="2" s="1"/>
  <c r="E58" i="2"/>
  <c r="E57" i="2" s="1"/>
  <c r="E55" i="2" s="1"/>
  <c r="E27" i="2"/>
  <c r="E31" i="2"/>
  <c r="E23" i="2"/>
  <c r="E21" i="2"/>
  <c r="E20" i="2"/>
  <c r="E16" i="2"/>
  <c r="E393" i="2" l="1"/>
  <c r="E245" i="2"/>
  <c r="E434" i="2"/>
  <c r="E426" i="2"/>
  <c r="E425" i="2" s="1"/>
  <c r="E424" i="2" s="1"/>
  <c r="E297" i="2"/>
  <c r="E296" i="2" s="1"/>
  <c r="E388" i="2"/>
  <c r="E387" i="2" s="1"/>
  <c r="E386" i="2" s="1"/>
  <c r="E301" i="2" s="1"/>
  <c r="E36" i="2"/>
  <c r="E96" i="2"/>
  <c r="E61" i="2"/>
  <c r="E60" i="2" s="1"/>
  <c r="E230" i="2"/>
  <c r="E221" i="2" s="1"/>
  <c r="E51" i="2"/>
  <c r="E76" i="2"/>
  <c r="E74" i="2" s="1"/>
  <c r="E158" i="2"/>
  <c r="E157" i="2" s="1"/>
  <c r="E143" i="2"/>
  <c r="E134" i="2" s="1"/>
  <c r="E169" i="2"/>
  <c r="E121" i="2"/>
  <c r="E26" i="2"/>
  <c r="E25" i="2" s="1"/>
  <c r="E183" i="2"/>
  <c r="E201" i="2"/>
  <c r="E19" i="2"/>
  <c r="E15" i="2" s="1"/>
  <c r="E14" i="2" s="1"/>
  <c r="E45" i="2"/>
  <c r="E35" i="2" l="1"/>
  <c r="E34" i="2" s="1"/>
  <c r="E73" i="2"/>
  <c r="E50" i="2" s="1"/>
  <c r="E174" i="2"/>
  <c r="E33" i="2" l="1"/>
  <c r="E13" i="2" s="1"/>
</calcChain>
</file>

<file path=xl/sharedStrings.xml><?xml version="1.0" encoding="utf-8"?>
<sst xmlns="http://schemas.openxmlformats.org/spreadsheetml/2006/main" count="1727" uniqueCount="406">
  <si>
    <t/>
  </si>
  <si>
    <t>Наименование</t>
  </si>
  <si>
    <t>Мин</t>
  </si>
  <si>
    <t>ЦСР</t>
  </si>
  <si>
    <t>ВР</t>
  </si>
  <si>
    <t>1</t>
  </si>
  <si>
    <t>2</t>
  </si>
  <si>
    <t>3</t>
  </si>
  <si>
    <t>4</t>
  </si>
  <si>
    <t>5</t>
  </si>
  <si>
    <t>ВСЕГО</t>
  </si>
  <si>
    <t>КОНТРОЛЬНО-СЧЕТНАЯ ПАЛАТА МУНИЦИПАЛЬНОГО РАЙОНА "УСТЬ-ЦИЛЕМСКИЙ"</t>
  </si>
  <si>
    <t>905</t>
  </si>
  <si>
    <t>Непрограммные направления деятельности</t>
  </si>
  <si>
    <t>99 0 00 00000</t>
  </si>
  <si>
    <t>Осуществление переданных полномочий по внешнему муниципальному финансовому контролю</t>
  </si>
  <si>
    <t>99 0 00 84150</t>
  </si>
  <si>
    <t>Закупка товаров, работ и услуг для обеспечения государственных (муниципальных) нужд</t>
  </si>
  <si>
    <t>200</t>
  </si>
  <si>
    <t>Руководитель контрольно-счетной палаты муниципального образования и его заместители</t>
  </si>
  <si>
    <t>99 0 00 90030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</si>
  <si>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</si>
  <si>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</si>
  <si>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СОВЕТ МУНИЦИПАЛЬНОГО РАЙОНА "УСТЬ-ЦИЛЕМСКИЙ"</t>
  </si>
  <si>
    <t>921</t>
  </si>
  <si>
    <t>Руководство и управление в сфере установленных функций органов местного самоуправления муниципального района "Усть-Цилемский" (центральный аппарат)"</t>
  </si>
  <si>
    <t>99 0 00 90020</t>
  </si>
  <si>
    <t>Иные бюджетные ассигнования</t>
  </si>
  <si>
    <t>800</t>
  </si>
  <si>
    <t>Освещение деятельности органов местного самоуправления в средствах массовой информации, печатных изданиях, в информационно-телекоммуникационной сети "Интернет"</t>
  </si>
  <si>
    <t>99 0 00 97000</t>
  </si>
  <si>
    <t>АДМИНИСТРАЦИЯ МУНИЦИПАЛЬНОГО РАЙОНА "УСТЬ-ЦИЛЕМСКИЙ"</t>
  </si>
  <si>
    <t>923</t>
  </si>
  <si>
    <t>Муниципальная программа муниципального района "Усть-Цилемский" "Развитие экономики"</t>
  </si>
  <si>
    <t>01 0 00 00000</t>
  </si>
  <si>
    <t>Подпрограмма "Малое и среднее предпринимательство в муниципальном районе "Усть-Цилемский"</t>
  </si>
  <si>
    <t>01 1 00 00000</t>
  </si>
  <si>
    <t>Финансовая поддержка малого и среднего предпринимательства</t>
  </si>
  <si>
    <t>01 1 21 00000</t>
  </si>
  <si>
    <t>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</si>
  <si>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01 1 21 73060</t>
  </si>
  <si>
    <t>Реализация народных проектов в сфере агропромышленного комплекса, прошедших отбор в рамках проекта "Народный бюджет"</t>
  </si>
  <si>
    <t>01 1 21 S2550</t>
  </si>
  <si>
    <t>Реализация народных проектов в сфере малого и среднего предпринимательства, прошедших отбор в рамках проекта "Народный бюджет"</t>
  </si>
  <si>
    <t>Подпрограмма "Агропромышленный и рыбохозяйственный комплексы в муниципальном районе "Усть-Цилемский"</t>
  </si>
  <si>
    <t>01 2 00 00000</t>
  </si>
  <si>
    <t>Организация и проведение районных соревнований</t>
  </si>
  <si>
    <t>01 2 13 00000</t>
  </si>
  <si>
    <t>Социальное обеспечение и иные выплаты населению</t>
  </si>
  <si>
    <t>300</t>
  </si>
  <si>
    <t>Проведение мероприятий по подведению итогов работы в животноводстве</t>
  </si>
  <si>
    <t>01 2 14 00000</t>
  </si>
  <si>
    <t>Муниципальная программа муниципального района "Усть-Цилемский" "Содержание и развитие муниципального хозяйства"</t>
  </si>
  <si>
    <t>02 0 00 00000</t>
  </si>
  <si>
    <t>Подпрограмма "Жилищное хозяйство и коммунальная инфраструктура в муниципальном районе "Усть-Цилемский"</t>
  </si>
  <si>
    <t>02 1 00 00000</t>
  </si>
  <si>
    <t>02 1 11 00000</t>
  </si>
  <si>
    <t>Капитальные вложения в объекты государственной (муниципальной) собственности</t>
  </si>
  <si>
    <t>400</t>
  </si>
  <si>
    <t>02 1 22 00000</t>
  </si>
  <si>
    <t>Обеспечение деятельности (оказание услуг) подведомственных учреждений</t>
  </si>
  <si>
    <t>02 1 22 90050</t>
  </si>
  <si>
    <t>Подпрограмма "Благоустройство и обращение с отходами производства и потребления в муниципальном районе "Усть-Цилемский"</t>
  </si>
  <si>
    <t>02 2 00 00000</t>
  </si>
  <si>
    <t>Благоустройство территории</t>
  </si>
  <si>
    <t>02 2 12 00000</t>
  </si>
  <si>
    <t>02 2 12 73120</t>
  </si>
  <si>
    <t>02 2 12 90050</t>
  </si>
  <si>
    <t>Подпрограмма "Развитие транспортной системы в муниципальном районе "Усть-Цилемский"</t>
  </si>
  <si>
    <t>02 3 00 00000</t>
  </si>
  <si>
    <t>Поддержание существующей сети автомобильных дорог общего пользования местного значения, оборудование и содержание ледовых переправ и зимних автомобильных дорог общего пользования местного значения</t>
  </si>
  <si>
    <t>02 3 11 00000</t>
  </si>
  <si>
    <t>02 3 11 90050</t>
  </si>
  <si>
    <t>Оборудование и содержание ледовых переправ и зимних автомобильных дорог общего пользования местного значения</t>
  </si>
  <si>
    <t>02 3 11 S2210</t>
  </si>
  <si>
    <t>Содержание автомобильных дорог общего пользования местного значения</t>
  </si>
  <si>
    <t>02 3 11 S2220</t>
  </si>
  <si>
    <t>Строительство и обустройство объектов транспортного сервиса</t>
  </si>
  <si>
    <t>02 3 13 00000</t>
  </si>
  <si>
    <t>Реализация народных проектов в сфере дорожной деятельности</t>
  </si>
  <si>
    <t>02 3 15 00000</t>
  </si>
  <si>
    <t>Реализация народных проектов в сфере дорожной деятельности, прошедших отбор в рамках проекта "Народный бюджет"</t>
  </si>
  <si>
    <t>02 3 15 S2490</t>
  </si>
  <si>
    <t>Организация транспортного обслуживания населения между поселениями в границах муниципального района "Усть-Цилемский"</t>
  </si>
  <si>
    <t>02 3 32 00000</t>
  </si>
  <si>
    <t>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</si>
  <si>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02 3 32 S2270</t>
  </si>
  <si>
    <t>Возмещение выпадающих доходов организаций речного транспорта, осуществляющих пассажирские перевозки речным транспортом во внутримуниципальном сообщении</t>
  </si>
  <si>
    <t>02 3 32 S2280</t>
  </si>
  <si>
    <t>Возмещение выпадающих доходов организаций речного транспорта, осуществляющих грузопассажирские перевозки речным транспортом на паромных переправах во внутримуниципальном сообщении на территории Республики Коми</t>
  </si>
  <si>
    <t>02 3 32 S2760</t>
  </si>
  <si>
    <t>Подпрограмма "Обеспечение жильем молодых семей в муниципальном районе "Усть-Цилемский"</t>
  </si>
  <si>
    <t>02 4 00 00000</t>
  </si>
  <si>
    <t>Предоставление молодым семьям социальных выплат на приобретение жилья</t>
  </si>
  <si>
    <t>02 4 11 00000</t>
  </si>
  <si>
    <t>02 4 11 L4970</t>
  </si>
  <si>
    <t>Подпрограмма "Повышение безопасности дорожного движения в муниципальном районе "Усть-Цилемский"</t>
  </si>
  <si>
    <t>02 5 00 00000</t>
  </si>
  <si>
    <t>Приобретение световозвращающих элементов для распространения среди учащихся образовательных организаций</t>
  </si>
  <si>
    <t>02 5 13 00000</t>
  </si>
  <si>
    <t>Обустройство мини-улиц в образовательных организациях</t>
  </si>
  <si>
    <t>02 5 14 00000</t>
  </si>
  <si>
    <t>Проведение детских конкурсов по безопасности дорожного движения</t>
  </si>
  <si>
    <t>02 5 15 00000</t>
  </si>
  <si>
    <t>Нанесение горизонтальной дорожной разметки</t>
  </si>
  <si>
    <t>02 5 23 00000</t>
  </si>
  <si>
    <t>Муниципальная программа муниципального района "Усть-Цилемский" "Культура"</t>
  </si>
  <si>
    <t>04 0 00 00000</t>
  </si>
  <si>
    <t>Реализация мероприятий, направленных на сохранение и развитие традиционной усть-цилемской культуры</t>
  </si>
  <si>
    <t>04 0 24 00000</t>
  </si>
  <si>
    <t>Реализация народных проектов в области этнокультурного развития народов</t>
  </si>
  <si>
    <t>04 0 24 S2570</t>
  </si>
  <si>
    <t>Муниципальная программа муниципального района "Усть-Цилемский" "Социальная поддержка населения"</t>
  </si>
  <si>
    <t>06 0 00 00000</t>
  </si>
  <si>
    <t>Оказание единовременной материальной помощи гражданам, попавшим в экстремальную ситуацию, оказавшимся в трудной жизненной ситуации</t>
  </si>
  <si>
    <t>06 0 11 00000</t>
  </si>
  <si>
    <t>Обеспечение жильем социально незащищенных категорий граждан</t>
  </si>
  <si>
    <t>06 0 12 00000</t>
  </si>
  <si>
    <t>06 0 12 73030</t>
  </si>
  <si>
    <t>Социальная поддержка ветеранов и граждан старшего поколения</t>
  </si>
  <si>
    <t>06 0 14 00000</t>
  </si>
  <si>
    <t>Предоставление субсидий бюджетным, автономным учреждениям и иным некоммерческим организациям</t>
  </si>
  <si>
    <t>600</t>
  </si>
  <si>
    <t>Проведение социально значимых мероприятий, посвященных знаменательным и памятным датам</t>
  </si>
  <si>
    <t>06 0 16 00000</t>
  </si>
  <si>
    <t>Содействие деятельности общественной организации инвалидов</t>
  </si>
  <si>
    <t>06 0 22 00000</t>
  </si>
  <si>
    <t>Муниципальная программа муниципального района "Усть-Цилемский" "Муниципальное управление"</t>
  </si>
  <si>
    <t>07 0 00 00000</t>
  </si>
  <si>
    <t>Подпрограмма "Поддержка социально ориентированных некоммерческих организаций"</t>
  </si>
  <si>
    <t>07 1 00 00000</t>
  </si>
  <si>
    <t>Оказание финансовой поддержки СО НКО</t>
  </si>
  <si>
    <t>07 1 31 00000</t>
  </si>
  <si>
    <t>07 1 31 S2430</t>
  </si>
  <si>
    <t>Подпрограмма "Электронный муниципалитет"</t>
  </si>
  <si>
    <t>07 5 00 00000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</si>
  <si>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</si>
  <si>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07 5 14 00000</t>
  </si>
  <si>
    <t>07 5 14 S2840</t>
  </si>
  <si>
    <t>Подпрограмма «Управление муниципальным имуществом»</t>
  </si>
  <si>
    <t>07 6 00 00000</t>
  </si>
  <si>
    <t>Организация технической инвентаризации и паспортизации объектов недвижимого имущества, находящихся в муниципальной собственности</t>
  </si>
  <si>
    <t>07 6 11 00000</t>
  </si>
  <si>
    <t>Содержание, строительство, реконструкция и ремонт объектов муниципальной собственности</t>
  </si>
  <si>
    <t>07 6 24 00000</t>
  </si>
  <si>
    <t>Приобретение имущества для муниципальных нужд</t>
  </si>
  <si>
    <t>07 6 26 00000</t>
  </si>
  <si>
    <t>Муниципальная программа муниципального района "Усть-Цилемский" "Формирование и развитие кадрового потенциала"</t>
  </si>
  <si>
    <t>08 0 00 00000</t>
  </si>
  <si>
    <t>Подпрограмма "О мерах по привлечению и закреплению специалистов, прибывших на работу в учреждения социальной сферы муниципального района "Усть-Цилемский"</t>
  </si>
  <si>
    <t>08 2 00 00000</t>
  </si>
  <si>
    <t>Единовременная выплата молодому специалисту, заключившему трудовой договор на 5 лет для обустройства в размере 15 000 рублей</t>
  </si>
  <si>
    <t>08 2 12 00000</t>
  </si>
  <si>
    <t>Муниципальная программа муниципального района "Усть-Цилемский" "Безопасность жизнедеятельности населения"</t>
  </si>
  <si>
    <t>09 0 00 00000</t>
  </si>
  <si>
    <t>Подпрограмма "Защита населения и территории муниципального района "Усть-Цилемский" от чрезвычайных ситуаций, обеспечение пожарной безопасности и безопасности людей на водных объектах"</t>
  </si>
  <si>
    <t>09 2 00 00000</t>
  </si>
  <si>
    <t>Повышение защищенности населения и территории муниципального района "Усть-Цилемский" от чрезвычайных ситуаций, пожаров</t>
  </si>
  <si>
    <t>09 2 14 00000</t>
  </si>
  <si>
    <t>Муниципальная программа муниципального района "Усть-Цилемский" "Молодежь Усть-Цилемского района"</t>
  </si>
  <si>
    <t>10 0 00 00000</t>
  </si>
  <si>
    <t>Создание условий для развития социальной молодежной инициативы</t>
  </si>
  <si>
    <t>10 0 14 00000</t>
  </si>
  <si>
    <t>Организация, проведение и поддержка мероприятий, проектов по гражданскому, патриотическому, духовному воспитанию молодежи</t>
  </si>
  <si>
    <t>10 0 21 00000</t>
  </si>
  <si>
    <t>Развитие физической культуры, спорта и туризма в молодёжной среде</t>
  </si>
  <si>
    <t>10 0 32 00000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</si>
  <si>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</si>
  <si>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99 0 00 51200</t>
  </si>
  <si>
    <t>99 0 00 60010</t>
  </si>
  <si>
    <t>99 0 00 60030</t>
  </si>
  <si>
    <t>99 0 00 60040</t>
  </si>
  <si>
    <t>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</si>
  <si>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99 0 00 73050</t>
  </si>
  <si>
    <t>99 0 00 73070</t>
  </si>
  <si>
    <t>99 0 00 73080</t>
  </si>
  <si>
    <t>99 0 00 73150</t>
  </si>
  <si>
    <t>Руководитель администрации муниципального района</t>
  </si>
  <si>
    <t>99 0 00 90015</t>
  </si>
  <si>
    <t>Выполнение других обязательств органов местного самоуправления</t>
  </si>
  <si>
    <t>99 0 00 90090</t>
  </si>
  <si>
    <t>Выплаты пенсии за выслугу лет лицам, замещавшим должности муниципальной службы в муниципальном образовании</t>
  </si>
  <si>
    <t>99 0 00 90180</t>
  </si>
  <si>
    <t>Подготовка и проведение выборов депутатов муниципального района "Усть-Цилемский"</t>
  </si>
  <si>
    <t>99 0 00 90410</t>
  </si>
  <si>
    <t>УПРАВЛЕНИЕ ОБРАЗОВАНИЯ АДМИНИСТРАЦИИ МУНИЦИПАЛЬНОГО РАЙОНА "УСТЬ-ЦИЛЕМСКИЙ"</t>
  </si>
  <si>
    <t>975</t>
  </si>
  <si>
    <t>Муниципальная программа муниципального района "Усть-Цилемский" "Образование"</t>
  </si>
  <si>
    <t>03 0 00 00000</t>
  </si>
  <si>
    <t>Оказание муниципальных услуг (выполнение работ) дошкольными образовательными учреждениями</t>
  </si>
  <si>
    <t>03 0 11 00000</t>
  </si>
  <si>
    <t>Реализация муниципальными дошкольными учреждениями муниципального района "Усть-Цилемский" образовательных программ"</t>
  </si>
  <si>
    <t>03 0 11 73010</t>
  </si>
  <si>
    <t>Обеспечение функционирования дошкольных образовательных учреждений</t>
  </si>
  <si>
    <t>03 0 12 00000</t>
  </si>
  <si>
    <t>Компенсация родителям (законным представителям) платы за присмотр и уход за детьми, посещающими дошкольные образовательные учреждения муниципального района "Усть-Цилемский", реализующие образовательную программу дошкольного образования"</t>
  </si>
  <si>
    <t>03 0 12 73020</t>
  </si>
  <si>
    <t>Оказание муниципальных услуг (выполнение работ) общеобразовательными учреждениями</t>
  </si>
  <si>
    <t>03 0 13 00000</t>
  </si>
  <si>
    <t>Обеспечение функционирования общеобразовательных учреждений</t>
  </si>
  <si>
    <t>03 0 14 00000</t>
  </si>
  <si>
    <t>Компенсация родителям (законным представителям) платы за присмотр и уход за детьми, посещающими образовательные учреждениями муниципального района «Усть-Цилемский», реализующие образовательную программу дошкольного образования</t>
  </si>
  <si>
    <t>03 0 14 73020</t>
  </si>
  <si>
    <t>Организация питания обучающихся 1 - 4 классов в муниципальных образовательных учреждениях муниципального района "Усть-Цилемский", реализующих образовательную программу начального общего образования"</t>
  </si>
  <si>
    <t>03 0 14 S2000</t>
  </si>
  <si>
    <t>Оказание муниципальных услуг (выполнение работ) учреждениями дополнительного образования</t>
  </si>
  <si>
    <t>03 0 15 00000</t>
  </si>
  <si>
    <t>03 0 15 S2700</t>
  </si>
  <si>
    <t>Обеспечение функционирования учреждений дополнительного образования</t>
  </si>
  <si>
    <t>03 0 16 00000</t>
  </si>
  <si>
    <t>Оценка качества образования</t>
  </si>
  <si>
    <t>03 0 17 00000</t>
  </si>
  <si>
    <t>Развитие кадровых ресурсов системы образования района</t>
  </si>
  <si>
    <t>03 0 18 00000</t>
  </si>
  <si>
    <t>Предоставление мер социальной поддержки в форме выплаты денежной компенсации педагогическим работникам муниципальных образовательных учреждений муниципального района "Усть-Цилемский"</t>
  </si>
  <si>
    <t>03 0 18 73190</t>
  </si>
  <si>
    <t>Строительство и реконструкция образовательных учреждений</t>
  </si>
  <si>
    <t>03 0 21 00000</t>
  </si>
  <si>
    <t>Капитальные и текущие ремонты зданий и сооружений в т.ч. с применением энергосберегающих технологий</t>
  </si>
  <si>
    <t>03 0 22 00000</t>
  </si>
  <si>
    <t>Реализация народных проектов в сфере образования, прошедших отбор в рамках проекта "Народный бюджет"</t>
  </si>
  <si>
    <t>03 0 22 S2020</t>
  </si>
  <si>
    <t>Поддержка отдельных категорий детей, направленная на развитие их способностей</t>
  </si>
  <si>
    <t>03 0 31 00000</t>
  </si>
  <si>
    <t>Организация отдыха, оздоровления и занятости детей и подростков</t>
  </si>
  <si>
    <t>03 0 32 00000</t>
  </si>
  <si>
    <t>Мероприятия по проведению оздоровительной кампании детей</t>
  </si>
  <si>
    <t>03 0 32 S2040</t>
  </si>
  <si>
    <t>Руководство и управление в сфере установленных функций органов власти местного самоуправления</t>
  </si>
  <si>
    <t>03 0 41 00000</t>
  </si>
  <si>
    <t>03 0 41 90020</t>
  </si>
  <si>
    <t>ФИНАНСОВОЕ УПРАВЛЕНИЕ АДМИНИСТРАЦИИ МУНИЦИПАЛЬНОГО РАЙОНА "УСТЬ-ЦИЛЕМСКИЙ"</t>
  </si>
  <si>
    <t>992</t>
  </si>
  <si>
    <t>Обеспечение функционирования деятельности МБУ "ЦЖРЛиС"</t>
  </si>
  <si>
    <t>02 1 12 00000</t>
  </si>
  <si>
    <t>Обслуживание коммунального комплекса МБУ «ЦЖРЛиС»</t>
  </si>
  <si>
    <t>02 1 13 00000</t>
  </si>
  <si>
    <t>Межбюджетные трансферты на содержание территорий кладбищ</t>
  </si>
  <si>
    <t>Межбюджетные трансферты</t>
  </si>
  <si>
    <t>500</t>
  </si>
  <si>
    <t>Иные межбюджетные трансферты на содержание автомобильных дорог общего пользования местного значения в границах населенных пунктах</t>
  </si>
  <si>
    <t>02 3 11 84080</t>
  </si>
  <si>
    <t>Строительство, ремонт, капитальный ремонт, оснащение специальным оборудованием и материалами учреждений сферы культуры</t>
  </si>
  <si>
    <t>04 0 11 00000</t>
  </si>
  <si>
    <t>Реализация народных проектов в сфере культуры, прошедших отбор в рамках проекта "Народный бюджет"</t>
  </si>
  <si>
    <t>04 0 11 S2460</t>
  </si>
  <si>
    <t>Обеспечение первичных мер пожарной безопасности муниципальных учреждений культуры</t>
  </si>
  <si>
    <t>04 0 12 00000</t>
  </si>
  <si>
    <t>Обновление материально-технической базы, приобретение специального оборудования, музыкальных инструментов для оснащения муниципальных учреждений сферы культуры, в том числе для муниципальных учреждений дополнительного образования детей в сфере культуры и</t>
  </si>
  <si>
    <t>04 0 13 00000</t>
  </si>
  <si>
    <t>Оказание муниципальных услуг (выполнение работ) библиотеками</t>
  </si>
  <si>
    <t>04 0 14 00000</t>
  </si>
  <si>
    <t>04 0 14 S2690</t>
  </si>
  <si>
    <t>Комплектование книжных (документных) фондов библиотек</t>
  </si>
  <si>
    <t>04 0 15 00000</t>
  </si>
  <si>
    <t>Оказание муниципальных услуг (выполнение работ) учреждениями культуры по сохранению, использованию и популяризации объектов культурного наследия</t>
  </si>
  <si>
    <t>04 0 16 00000</t>
  </si>
  <si>
    <t>04 0 16 S2690</t>
  </si>
  <si>
    <t>Оказание муниципальных услуг (выполнение работ) учреждениями культурно – досугового типа</t>
  </si>
  <si>
    <t>04 0 21 00000</t>
  </si>
  <si>
    <t>04 0 21 S2690</t>
  </si>
  <si>
    <t>Оказание муниципальных услуг (выполнение работ) муниципальными учреждениями дополнительного образования детей в сфере культуры и искусства</t>
  </si>
  <si>
    <t>04 0 22 00000</t>
  </si>
  <si>
    <t>04 0 22 S2700</t>
  </si>
  <si>
    <t>Оказание муниципальных услуг (выполнение работ) прочими учреждениями</t>
  </si>
  <si>
    <t>04 0 31 00000</t>
  </si>
  <si>
    <t>04 0 31 S2690</t>
  </si>
  <si>
    <t>Обеспечение функционирования учреждений</t>
  </si>
  <si>
    <t>04 0 33 00000</t>
  </si>
  <si>
    <t>Муниципальная программа муниципального района "Усть-Цилемский" "Развитие физической культуры и спорта"</t>
  </si>
  <si>
    <t>05 0 00 00000</t>
  </si>
  <si>
    <t>Строительство, реконструкция и модернизация спортивных объектов для муниципальных нужд</t>
  </si>
  <si>
    <t>05 0 11 00000</t>
  </si>
  <si>
    <t>Реализация малых (народных) проектов в сфере физической культуры и спорта</t>
  </si>
  <si>
    <t>05 0 13 00000</t>
  </si>
  <si>
    <t>Реализация народных проектов в сфере физической культуры и спорта, прошедших отбор в рамках проекта "Народный бюджет"</t>
  </si>
  <si>
    <t>05 0 13 S2500</t>
  </si>
  <si>
    <t>Оказание муниципальных услуг (выполнение работ) учреждениями дополнительного образования физкультурно-спортивной направленности</t>
  </si>
  <si>
    <t>05 0 21 00000</t>
  </si>
  <si>
    <t>05 0 21 S2700</t>
  </si>
  <si>
    <t>Реализация мероприятий по пропаганде здорового образа жизни и вовлечение населения в занятия физической культурой и массовым спортом</t>
  </si>
  <si>
    <t>05 0 31 00000</t>
  </si>
  <si>
    <t>Подпрограмма "Управление муниципальными финансами и муниципальным долгом"</t>
  </si>
  <si>
    <t>07 2 00 00000</t>
  </si>
  <si>
    <t>Выравнивание бюджетной обеспеченности сельских поселений</t>
  </si>
  <si>
    <t>07 2 18 00000</t>
  </si>
  <si>
    <t>07 2 18 73110</t>
  </si>
  <si>
    <t>07 2 18 81010</t>
  </si>
  <si>
    <t>07 2 19 00000</t>
  </si>
  <si>
    <t>07 2 19 73150</t>
  </si>
  <si>
    <t>07 2 19 73160</t>
  </si>
  <si>
    <t>Иные межбюджетные трансферты на организацию работы по ведению лицевых счетов муниципальных бюджетных учреждений в отрасли "Образование"</t>
  </si>
  <si>
    <t>07 2 19 84010</t>
  </si>
  <si>
    <t>07 2 19 84110</t>
  </si>
  <si>
    <t>Осуществление полномочий по размещению заказов на поставки товаров, выполнение работ, оказание услуг для муниципальных нужд поселения в части проведения торгов и запросов котировок, ведения реестра муниципальных контрактов</t>
  </si>
  <si>
    <t>07 2 19 84120</t>
  </si>
  <si>
    <t>Осуществление переданных полномочий по размещению информации на едином портале бюджетной системы Российской Федерации "Электронный бюджет"</t>
  </si>
  <si>
    <t>07 2 19 84160</t>
  </si>
  <si>
    <t>07 2 19 90020</t>
  </si>
  <si>
    <t>Предоставление грантов сельским поселениям муниципального района «Усть-Цилемский», достигшим наилучших результатов по увеличению налоговых и неналоговых доходов местного бюджета</t>
  </si>
  <si>
    <t>07 2 20 00000</t>
  </si>
  <si>
    <t>Обслуживание муниципального долга муниципального района "Усть-Цилемский"</t>
  </si>
  <si>
    <t>07 2 32 00000</t>
  </si>
  <si>
    <t>Обслуживание государственного (муниципального) долга</t>
  </si>
  <si>
    <t>700</t>
  </si>
  <si>
    <t>Резервный фонд администрации муниципального образования</t>
  </si>
  <si>
    <t>99 0 00 90060</t>
  </si>
  <si>
    <t>99 0 00 90190</t>
  </si>
  <si>
    <t>99 0 00 S2850</t>
  </si>
  <si>
    <t>КВСР</t>
  </si>
  <si>
    <t>Реализация муниципальными общеобразовательными учреждениями муниципального района "Усть-Цилемский" образовательных программ"</t>
  </si>
  <si>
    <t>03 0 13 73010</t>
  </si>
  <si>
    <t>Дотации на выравнивание бюджетной обеспеченности сельских поселений</t>
  </si>
  <si>
    <t>02 2 12 S2850</t>
  </si>
  <si>
    <t>Проведение кадастровых работ на земельных участках</t>
  </si>
  <si>
    <t>02 2 16 00000</t>
  </si>
  <si>
    <t>02 3 11 S2850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</si>
  <si>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</si>
  <si>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Осуществление государственного полномочия Республики Коми, предусмотренного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</si>
  <si>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</si>
  <si>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99 0 00 73140</t>
  </si>
  <si>
    <t>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</si>
  <si>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переданных полномочий по содействию в развитии сельскохозяйственного производства, созданию условий для развития малого и среднего предпринимательства</t>
  </si>
  <si>
    <t>99 0 00 84170</t>
  </si>
  <si>
    <t>Укрепление материально-технической базы и создание безопасных условий в организациях в сфере образования</t>
  </si>
  <si>
    <t>03 0 22 S2010</t>
  </si>
  <si>
    <t>Мероприятия по энергосбережению и повышению энергетической эффективности</t>
  </si>
  <si>
    <t>03 0 25 00000</t>
  </si>
  <si>
    <t>Оплата муниципальными учреждениями расходов по коммунальным услугам</t>
  </si>
  <si>
    <t>03 0 25 S2850</t>
  </si>
  <si>
    <t>02 2 15 84175</t>
  </si>
  <si>
    <t>05 0 24 00000</t>
  </si>
  <si>
    <t>05 0 24 S2850</t>
  </si>
  <si>
    <t>Осуществление государственных полномочий Республики Коми, предусмотренных пунктом 6 статьи 1,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</si>
  <si>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</si>
  <si>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07 2 19 84020</t>
  </si>
  <si>
    <t>Осуществление полномочий по составлению проекта бюджета сельского поселения, администрирование поступлений «Невыясненные поступления, зачисляемые в бюджеты поселений», осуществление контроля над исполнением бюджета сельского поселения, в том числе проведение ревизий и проверок финансово-хозяйственной деятельности администрации сельского поселения</t>
  </si>
  <si>
    <t>07 2 19 S2850</t>
  </si>
  <si>
    <t>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организации содержания муниципального жилищного фонда</t>
  </si>
  <si>
    <t>07 6 24 84185</t>
  </si>
  <si>
    <t>Осуществление переданных полномочий по участию в предупреждении и ликвидации последствий чрезвычайных ситуаций в границах поселения за исключением осуществления сбора информации в области защиты населения и территорий от чрезвычайных ситуаций и обмена такой информацией, обеспечения, в том числе с использованием комплексной системы экстренного оповещения населения об угрозе возникновения или о возникновении чрезвычайных ситуаций, своевременного оповещения населения об угрозе возникновения или о возникновении чрезвычайных ситуаций</t>
  </si>
  <si>
    <t>09 2 14 84190</t>
  </si>
  <si>
    <t>Иные межбюджетные трансферты для решения вопросов местного значения сельских поселений</t>
  </si>
  <si>
    <t>04 0 34 00000</t>
  </si>
  <si>
    <t>04 0 34 S2850</t>
  </si>
  <si>
    <t>07 2 20 84300</t>
  </si>
  <si>
    <t>Проектирование и строительство объектов коммунальной и социальной инфраструктуры</t>
  </si>
  <si>
    <t>Содержание, обслуживание и ремонт многоквартирных домов</t>
  </si>
  <si>
    <t>Обеспечение правоустанавливающими документами автомобильных дорог общего пользования местного значения, находящихся в муниципальной собственности</t>
  </si>
  <si>
    <t>02 3 14 00000</t>
  </si>
  <si>
    <t>Устройство источников наружного противопожарного водоснабжения</t>
  </si>
  <si>
    <t>09 2 22 00000</t>
  </si>
  <si>
    <t>Расходы, связанные с исполнением судебных актов по искам к муниципальному району "Усть-Цилемский" (казне)"</t>
  </si>
  <si>
    <t>99 0 00 90290</t>
  </si>
  <si>
    <t>Расходы в части оплаты работ по завершению объекта капитального строительства "Дошкольное образовательное учреждение детские ясли-сад на 120 мест в с. Усть-Цильма"</t>
  </si>
  <si>
    <t>99 0 00 90320</t>
  </si>
  <si>
    <t>Обеспечение комплексной безопасности образовательных организаций</t>
  </si>
  <si>
    <t>03 0 27 00000</t>
  </si>
  <si>
    <t>03 0 27 S2010</t>
  </si>
  <si>
    <t>Межбюджетные трансферты на содержание мест (площадок) накопления твердых коммунальных отходов</t>
  </si>
  <si>
    <t>02 2 15 84195</t>
  </si>
  <si>
    <t>Мероприятия по обеспечению пожарной безопасности и антитеррористической защищенности муниципальных учреждений сферы культуры</t>
  </si>
  <si>
    <t>04 0 12 S2150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</si>
  <si>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</si>
  <si>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04 0 13 L4670</t>
  </si>
  <si>
    <t>Государственная поддержка лучших сельских учреждений культуры</t>
  </si>
  <si>
    <t>04 0 13 L5190</t>
  </si>
  <si>
    <t>Текущий ремонт зданий и сооружений муниципальных учреждений отрасли физическая культура и спорт, приведение зданий и сооружений в соответствие с требованиями пожарной безопасности, а также обеспечение санитарно-технического состояния зданий требованиям и нормам СанПиН, энергосбережение</t>
  </si>
  <si>
    <t>05 0 22 00000</t>
  </si>
  <si>
    <t>01 1 I4 00000</t>
  </si>
  <si>
    <t>01 1 I4 S2560</t>
  </si>
  <si>
    <t>Реализация отдельных мероприятий регионального проекта "Дорожная сеть" в части приведения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</t>
  </si>
  <si>
    <t>02 3 R1 S2110</t>
  </si>
  <si>
    <t>Комплектование книжных фондов муниципальных общедоступных библиотек</t>
  </si>
  <si>
    <t>04 0 15 S2470</t>
  </si>
  <si>
    <t>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(COVID-19) на территории района</t>
  </si>
  <si>
    <t>02 2 18 00000</t>
  </si>
  <si>
    <t>02 2 18 S2120</t>
  </si>
  <si>
    <t>Организация проведения оценки рыночной стоимости объектов муниципальной собственности</t>
  </si>
  <si>
    <t>07 6 21 00000</t>
  </si>
  <si>
    <t>Мероприятия по ликвидации последствий чрезвычайной ситуации, произошедшей в период весеннего половодья 2020 года</t>
  </si>
  <si>
    <t>09 2 14 92710</t>
  </si>
  <si>
    <t>Профилактика терроризма, его идеологии, экстремистских проявлений в муниципальном районе «Усть-Цилемский»</t>
  </si>
  <si>
    <t>09 3 00 00000</t>
  </si>
  <si>
    <t>Проведение мероприятий, направленных противодействию терроризму и экстремизму</t>
  </si>
  <si>
    <t>09 3 22 00000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</si>
  <si>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</si>
  <si>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03 0 13 53030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</si>
  <si>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</si>
  <si>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 0 14 L3040</t>
  </si>
  <si>
    <t>02 1 12 S2850</t>
  </si>
  <si>
    <t>Осуществление государственного полномочия Республики Коми по организации на территории муниципального образования мероприятий при осуществлении деятельности по обращению с животными без владельцев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</si>
  <si>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</si>
  <si>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</si>
  <si>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Повышение оплаты труда отдельных категорий работников в сфере образования</t>
  </si>
  <si>
    <t>Повышение оплаты труда отдельных категорий работников в сфере культуры</t>
  </si>
  <si>
    <t>Дотации на выравнивание бюджетной обеспеченности бюджетам поселений</t>
  </si>
  <si>
    <t>Приложение № 2</t>
  </si>
  <si>
    <t>Кассовое исполнение (рублей)</t>
  </si>
  <si>
    <t>к решению Совета муниципального района "Усть-Цилемский"</t>
  </si>
  <si>
    <t>РАСХОДЫ
БЮДЖЕТА МУНИЦИПАЛЬНОГО РАЙОНА  "УСТЬ-ЦИЛЕМСКИЙ" ЗА 2020 ГОД 
ПО ВЕДОМСТВЕННОЙ СТРУКТУРЕ РАСХОДОВ БЮДЖЕТА МУНИЦИПАЛЬНОГО РАЙОНА "УСТЬ-ЦИЛЕМСКИЙ"</t>
  </si>
  <si>
    <t>от 30 июня 2021 г.  № 06-07/51</t>
  </si>
  <si>
    <t>Реализация постановления администрации муниципального образования муниципального района "Усть-Цилемский " от 14.11.2017  № 11/1043 «Об утверждении Положения о единовременной ежегодной стипендии руководителя администрации муниципального района "Усть-Цилемский" одаренным детям за особые успехи в интеллектуальной, творческой и физкультурно-спортивной деятельности"</t>
  </si>
  <si>
    <t>Реализация решения Совета муниципального образования муниципального района "Усть-Цилемский" от 28.06.2018 № 228/22 "О наградах и поощрения муниципального района "Усть-Цилемский"</t>
  </si>
  <si>
    <t>Реализация постановления администрации муниципального образования муниципального района "Усть-Цилемский" от 26.04.2013  № 04/786 "Об учреждении премии "За вклад в сохранение и развитие традиционной народной культуры Усть-Цилемского района"</t>
  </si>
  <si>
    <t>Расходы на реализацию решения Совета муниципального района "Усть-Цилемский" "Об установлении муниципальных гарантий специалистам муниципальных учреждений муниципального образования муниципального района "Усть-Цилемский"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</si>
</sst>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0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40">
    <xf numFmtId="0" fontId="0" fillId="0" borderId="0" xfId="0" applyFont="1" applyFill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0" fontId="0" fillId="4" borderId="0" xfId="0" applyFont="1" applyFill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top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tabSelected="1" topLeftCell="A184" workbookViewId="0">
      <selection activeCell="E5" sqref="E5"/>
    </sheetView>
  </sheetViews>
  <sheetFormatPr defaultRowHeight="12.75" x14ac:dyDescent="0.2"/>
  <cols>
    <col min="1" max="1" width="85.83203125" customWidth="1"/>
    <col min="2" max="2" width="11" customWidth="1"/>
    <col min="3" max="3" width="16.83203125" customWidth="1"/>
    <col min="4" max="4" width="7.83203125" customWidth="1"/>
    <col min="5" max="5" width="20.83203125" customWidth="1"/>
    <col min="8" max="8" width="21.6640625" customWidth="1"/>
    <col min="9" max="9" width="21.83203125" customWidth="1"/>
  </cols>
  <sheetData>
    <row r="1" spans="1:8" ht="31.5" x14ac:dyDescent="0.25">
      <c r="A1" s="1"/>
      <c r="B1" s="1"/>
      <c r="D1" s="1"/>
      <c r="E1" s="18" t="s">
        <v>397</v>
      </c>
    </row>
    <row r="2" spans="1:8" ht="15.75" x14ac:dyDescent="0.25">
      <c r="A2" s="33"/>
      <c r="B2" s="33"/>
      <c r="C2" s="33"/>
      <c r="D2" s="33"/>
      <c r="E2" s="34" t="s">
        <v>399</v>
      </c>
    </row>
    <row r="3" spans="1:8" ht="15.75" x14ac:dyDescent="0.25">
      <c r="A3" s="33"/>
      <c r="B3" s="33"/>
      <c r="C3" s="33"/>
      <c r="D3" s="33"/>
      <c r="E3" s="34" t="s">
        <v>401</v>
      </c>
    </row>
    <row r="4" spans="1:8" x14ac:dyDescent="0.2">
      <c r="A4" s="1"/>
      <c r="B4" s="1"/>
      <c r="C4" s="1"/>
      <c r="D4" s="1"/>
      <c r="E4" s="2"/>
    </row>
    <row r="5" spans="1:8" x14ac:dyDescent="0.2">
      <c r="A5" s="1"/>
      <c r="B5" s="1"/>
      <c r="C5" s="1"/>
      <c r="D5" s="1"/>
      <c r="E5" s="2"/>
    </row>
    <row r="6" spans="1:8" x14ac:dyDescent="0.2">
      <c r="A6" s="35" t="s">
        <v>400</v>
      </c>
      <c r="B6" s="35"/>
      <c r="C6" s="35"/>
      <c r="D6" s="35"/>
      <c r="E6" s="35"/>
    </row>
    <row r="7" spans="1:8" x14ac:dyDescent="0.2">
      <c r="A7" s="35"/>
      <c r="B7" s="35"/>
      <c r="C7" s="35"/>
      <c r="D7" s="35"/>
      <c r="E7" s="35"/>
    </row>
    <row r="8" spans="1:8" ht="57" customHeight="1" x14ac:dyDescent="0.2">
      <c r="A8" s="35"/>
      <c r="B8" s="35"/>
      <c r="C8" s="35"/>
      <c r="D8" s="35"/>
      <c r="E8" s="35"/>
    </row>
    <row r="9" spans="1:8" ht="18.75" x14ac:dyDescent="0.2">
      <c r="A9" s="3"/>
      <c r="B9" s="3"/>
      <c r="C9" s="3"/>
      <c r="D9" s="3"/>
      <c r="E9" s="4"/>
    </row>
    <row r="10" spans="1:8" ht="15.75" customHeight="1" x14ac:dyDescent="0.2">
      <c r="A10" s="36" t="s">
        <v>1</v>
      </c>
      <c r="B10" s="37" t="s">
        <v>309</v>
      </c>
      <c r="C10" s="37" t="s">
        <v>3</v>
      </c>
      <c r="D10" s="37" t="s">
        <v>4</v>
      </c>
      <c r="E10" s="38" t="s">
        <v>398</v>
      </c>
    </row>
    <row r="11" spans="1:8" ht="39" customHeight="1" x14ac:dyDescent="0.2">
      <c r="A11" s="36"/>
      <c r="B11" s="37" t="s">
        <v>2</v>
      </c>
      <c r="C11" s="37" t="s">
        <v>3</v>
      </c>
      <c r="D11" s="37" t="s">
        <v>4</v>
      </c>
      <c r="E11" s="39"/>
    </row>
    <row r="12" spans="1:8" ht="15.75" x14ac:dyDescent="0.2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</row>
    <row r="13" spans="1:8" ht="15.75" x14ac:dyDescent="0.2">
      <c r="A13" s="6" t="s">
        <v>10</v>
      </c>
      <c r="B13" s="7" t="s">
        <v>0</v>
      </c>
      <c r="C13" s="7" t="s">
        <v>0</v>
      </c>
      <c r="D13" s="7" t="s">
        <v>0</v>
      </c>
      <c r="E13" s="8">
        <f>E14+E25+E33+E221+E301</f>
        <v>1008597938.3700001</v>
      </c>
    </row>
    <row r="14" spans="1:8" ht="31.5" x14ac:dyDescent="0.2">
      <c r="A14" s="9" t="s">
        <v>11</v>
      </c>
      <c r="B14" s="10" t="s">
        <v>12</v>
      </c>
      <c r="C14" s="11" t="s">
        <v>0</v>
      </c>
      <c r="D14" s="11" t="s">
        <v>0</v>
      </c>
      <c r="E14" s="12">
        <f>E15</f>
        <v>1453451.32</v>
      </c>
    </row>
    <row r="15" spans="1:8" ht="15.75" x14ac:dyDescent="0.2">
      <c r="A15" s="13" t="s">
        <v>13</v>
      </c>
      <c r="B15" s="5" t="s">
        <v>12</v>
      </c>
      <c r="C15" s="5" t="s">
        <v>14</v>
      </c>
      <c r="D15" s="5" t="s">
        <v>0</v>
      </c>
      <c r="E15" s="14">
        <f>E16+E19+E23</f>
        <v>1453451.32</v>
      </c>
      <c r="H15" s="19"/>
    </row>
    <row r="16" spans="1:8" ht="31.5" x14ac:dyDescent="0.2">
      <c r="A16" s="15" t="s">
        <v>15</v>
      </c>
      <c r="B16" s="16" t="s">
        <v>12</v>
      </c>
      <c r="C16" s="16" t="s">
        <v>16</v>
      </c>
      <c r="D16" s="16" t="s">
        <v>0</v>
      </c>
      <c r="E16" s="17">
        <f>E17+E18</f>
        <v>14000</v>
      </c>
    </row>
    <row r="17" spans="1:8" ht="63" x14ac:dyDescent="0.2">
      <c r="A17" s="15" t="s">
        <v>21</v>
      </c>
      <c r="B17" s="16" t="s">
        <v>12</v>
      </c>
      <c r="C17" s="16" t="s">
        <v>16</v>
      </c>
      <c r="D17" s="16" t="s">
        <v>22</v>
      </c>
      <c r="E17" s="17">
        <v>11350</v>
      </c>
    </row>
    <row r="18" spans="1:8" ht="31.5" x14ac:dyDescent="0.2">
      <c r="A18" s="15" t="s">
        <v>17</v>
      </c>
      <c r="B18" s="16" t="s">
        <v>12</v>
      </c>
      <c r="C18" s="16" t="s">
        <v>16</v>
      </c>
      <c r="D18" s="16" t="s">
        <v>18</v>
      </c>
      <c r="E18" s="17">
        <v>2650</v>
      </c>
    </row>
    <row r="19" spans="1:8" ht="31.5" x14ac:dyDescent="0.2">
      <c r="A19" s="15" t="s">
        <v>19</v>
      </c>
      <c r="B19" s="16" t="s">
        <v>12</v>
      </c>
      <c r="C19" s="16" t="s">
        <v>20</v>
      </c>
      <c r="D19" s="16" t="s">
        <v>0</v>
      </c>
      <c r="E19" s="17">
        <f>E20+E21+E22</f>
        <v>1430817.24</v>
      </c>
    </row>
    <row r="20" spans="1:8" ht="63" x14ac:dyDescent="0.2">
      <c r="A20" s="15" t="s">
        <v>21</v>
      </c>
      <c r="B20" s="16" t="s">
        <v>12</v>
      </c>
      <c r="C20" s="16" t="s">
        <v>20</v>
      </c>
      <c r="D20" s="16" t="s">
        <v>22</v>
      </c>
      <c r="E20" s="17">
        <f>1038357.51+48949+281956.7</f>
        <v>1369263.21</v>
      </c>
    </row>
    <row r="21" spans="1:8" ht="31.5" x14ac:dyDescent="0.2">
      <c r="A21" s="15" t="s">
        <v>17</v>
      </c>
      <c r="B21" s="16" t="s">
        <v>12</v>
      </c>
      <c r="C21" s="16" t="s">
        <v>20</v>
      </c>
      <c r="D21" s="16" t="s">
        <v>18</v>
      </c>
      <c r="E21" s="17">
        <f>45585+15900.35</f>
        <v>61485.35</v>
      </c>
    </row>
    <row r="22" spans="1:8" ht="15.75" x14ac:dyDescent="0.2">
      <c r="A22" s="15" t="s">
        <v>27</v>
      </c>
      <c r="B22" s="16" t="s">
        <v>12</v>
      </c>
      <c r="C22" s="16" t="s">
        <v>20</v>
      </c>
      <c r="D22" s="16" t="s">
        <v>28</v>
      </c>
      <c r="E22" s="17">
        <v>68.680000000000007</v>
      </c>
    </row>
    <row r="23" spans="1:8" ht="31.5" x14ac:dyDescent="0.2">
      <c r="A23" s="15" t="s">
        <v>328</v>
      </c>
      <c r="B23" s="16" t="s">
        <v>12</v>
      </c>
      <c r="C23" s="16" t="s">
        <v>308</v>
      </c>
      <c r="D23" s="16" t="s">
        <v>0</v>
      </c>
      <c r="E23" s="17">
        <f>E24</f>
        <v>8634.08</v>
      </c>
    </row>
    <row r="24" spans="1:8" ht="31.5" x14ac:dyDescent="0.2">
      <c r="A24" s="15" t="s">
        <v>17</v>
      </c>
      <c r="B24" s="16" t="s">
        <v>12</v>
      </c>
      <c r="C24" s="16" t="s">
        <v>308</v>
      </c>
      <c r="D24" s="16" t="s">
        <v>18</v>
      </c>
      <c r="E24" s="17">
        <v>8634.08</v>
      </c>
    </row>
    <row r="25" spans="1:8" ht="15.75" x14ac:dyDescent="0.2">
      <c r="A25" s="9" t="s">
        <v>23</v>
      </c>
      <c r="B25" s="10" t="s">
        <v>24</v>
      </c>
      <c r="C25" s="11" t="s">
        <v>0</v>
      </c>
      <c r="D25" s="11" t="s">
        <v>0</v>
      </c>
      <c r="E25" s="12">
        <f>E26</f>
        <v>494519.86</v>
      </c>
      <c r="H25" s="20"/>
    </row>
    <row r="26" spans="1:8" ht="15.75" x14ac:dyDescent="0.2">
      <c r="A26" s="13" t="s">
        <v>13</v>
      </c>
      <c r="B26" s="5" t="s">
        <v>24</v>
      </c>
      <c r="C26" s="5" t="s">
        <v>14</v>
      </c>
      <c r="D26" s="5" t="s">
        <v>0</v>
      </c>
      <c r="E26" s="14">
        <f>E27+E31</f>
        <v>494519.86</v>
      </c>
    </row>
    <row r="27" spans="1:8" ht="47.25" x14ac:dyDescent="0.2">
      <c r="A27" s="15" t="s">
        <v>25</v>
      </c>
      <c r="B27" s="16" t="s">
        <v>24</v>
      </c>
      <c r="C27" s="16" t="s">
        <v>26</v>
      </c>
      <c r="D27" s="16" t="s">
        <v>0</v>
      </c>
      <c r="E27" s="17">
        <f>E28+E29+E30</f>
        <v>160196.01</v>
      </c>
    </row>
    <row r="28" spans="1:8" ht="63" x14ac:dyDescent="0.2">
      <c r="A28" s="15" t="s">
        <v>21</v>
      </c>
      <c r="B28" s="16" t="s">
        <v>24</v>
      </c>
      <c r="C28" s="16" t="s">
        <v>26</v>
      </c>
      <c r="D28" s="16" t="s">
        <v>22</v>
      </c>
      <c r="E28" s="17">
        <v>36353.14</v>
      </c>
    </row>
    <row r="29" spans="1:8" ht="31.5" x14ac:dyDescent="0.2">
      <c r="A29" s="15" t="s">
        <v>17</v>
      </c>
      <c r="B29" s="16" t="s">
        <v>24</v>
      </c>
      <c r="C29" s="16" t="s">
        <v>26</v>
      </c>
      <c r="D29" s="16" t="s">
        <v>18</v>
      </c>
      <c r="E29" s="17">
        <v>23842.87</v>
      </c>
    </row>
    <row r="30" spans="1:8" ht="15.75" x14ac:dyDescent="0.2">
      <c r="A30" s="15" t="s">
        <v>27</v>
      </c>
      <c r="B30" s="16" t="s">
        <v>24</v>
      </c>
      <c r="C30" s="16" t="s">
        <v>26</v>
      </c>
      <c r="D30" s="16" t="s">
        <v>28</v>
      </c>
      <c r="E30" s="17">
        <v>100000</v>
      </c>
    </row>
    <row r="31" spans="1:8" ht="47.25" x14ac:dyDescent="0.2">
      <c r="A31" s="15" t="s">
        <v>29</v>
      </c>
      <c r="B31" s="16" t="s">
        <v>24</v>
      </c>
      <c r="C31" s="26" t="s">
        <v>30</v>
      </c>
      <c r="D31" s="26" t="s">
        <v>0</v>
      </c>
      <c r="E31" s="27">
        <f>E32</f>
        <v>334323.84999999998</v>
      </c>
      <c r="F31" s="28"/>
    </row>
    <row r="32" spans="1:8" ht="31.5" x14ac:dyDescent="0.2">
      <c r="A32" s="15" t="s">
        <v>17</v>
      </c>
      <c r="B32" s="16" t="s">
        <v>24</v>
      </c>
      <c r="C32" s="26" t="s">
        <v>30</v>
      </c>
      <c r="D32" s="26" t="s">
        <v>18</v>
      </c>
      <c r="E32" s="27">
        <v>334323.84999999998</v>
      </c>
      <c r="F32" s="28"/>
    </row>
    <row r="33" spans="1:11" ht="31.5" x14ac:dyDescent="0.2">
      <c r="A33" s="9" t="s">
        <v>31</v>
      </c>
      <c r="B33" s="10" t="s">
        <v>32</v>
      </c>
      <c r="C33" s="29" t="s">
        <v>0</v>
      </c>
      <c r="D33" s="29" t="s">
        <v>0</v>
      </c>
      <c r="E33" s="30">
        <f>E34+E50+E115+E118+E121+E134+E153+E157+E169+E174</f>
        <v>197831617.86000001</v>
      </c>
      <c r="F33" s="28"/>
      <c r="H33" s="20"/>
      <c r="I33" s="22"/>
      <c r="J33" s="22"/>
      <c r="K33" s="22"/>
    </row>
    <row r="34" spans="1:11" ht="31.5" x14ac:dyDescent="0.2">
      <c r="A34" s="13" t="s">
        <v>33</v>
      </c>
      <c r="B34" s="5" t="s">
        <v>32</v>
      </c>
      <c r="C34" s="31" t="s">
        <v>34</v>
      </c>
      <c r="D34" s="31" t="s">
        <v>0</v>
      </c>
      <c r="E34" s="21">
        <f>E35</f>
        <v>3689382.98</v>
      </c>
      <c r="F34" s="28"/>
      <c r="H34" s="23"/>
      <c r="I34" s="22"/>
      <c r="J34" s="22"/>
      <c r="K34" s="22"/>
    </row>
    <row r="35" spans="1:11" ht="31.5" x14ac:dyDescent="0.2">
      <c r="A35" s="13" t="s">
        <v>35</v>
      </c>
      <c r="B35" s="5" t="s">
        <v>32</v>
      </c>
      <c r="C35" s="31" t="s">
        <v>36</v>
      </c>
      <c r="D35" s="31" t="s">
        <v>0</v>
      </c>
      <c r="E35" s="21">
        <f>E36+E42+E45</f>
        <v>3689382.98</v>
      </c>
      <c r="F35" s="28"/>
      <c r="H35" s="24"/>
      <c r="I35" s="22"/>
      <c r="J35" s="22"/>
      <c r="K35" s="22"/>
    </row>
    <row r="36" spans="1:11" ht="15.75" x14ac:dyDescent="0.2">
      <c r="A36" s="13" t="s">
        <v>37</v>
      </c>
      <c r="B36" s="5" t="s">
        <v>32</v>
      </c>
      <c r="C36" s="31" t="s">
        <v>38</v>
      </c>
      <c r="D36" s="31" t="s">
        <v>0</v>
      </c>
      <c r="E36" s="21">
        <f>E37+E38+E40</f>
        <v>3070382.98</v>
      </c>
      <c r="F36" s="28"/>
      <c r="H36" s="23"/>
      <c r="I36" s="22"/>
      <c r="J36" s="22"/>
      <c r="K36" s="22"/>
    </row>
    <row r="37" spans="1:11" ht="15.75" x14ac:dyDescent="0.2">
      <c r="A37" s="15" t="s">
        <v>27</v>
      </c>
      <c r="B37" s="16" t="s">
        <v>32</v>
      </c>
      <c r="C37" s="26" t="s">
        <v>38</v>
      </c>
      <c r="D37" s="26" t="s">
        <v>28</v>
      </c>
      <c r="E37" s="27">
        <v>739211.66</v>
      </c>
      <c r="F37" s="28"/>
      <c r="H37" s="23"/>
      <c r="I37" s="22"/>
      <c r="J37" s="22"/>
      <c r="K37" s="22"/>
    </row>
    <row r="38" spans="1:11" ht="47.25" x14ac:dyDescent="0.2">
      <c r="A38" s="15" t="s">
        <v>39</v>
      </c>
      <c r="B38" s="16" t="s">
        <v>32</v>
      </c>
      <c r="C38" s="26" t="s">
        <v>40</v>
      </c>
      <c r="D38" s="26" t="s">
        <v>0</v>
      </c>
      <c r="E38" s="27">
        <f>E39</f>
        <v>1413171.32</v>
      </c>
      <c r="F38" s="28"/>
      <c r="H38" s="23"/>
      <c r="I38" s="22"/>
      <c r="J38" s="22"/>
      <c r="K38" s="22"/>
    </row>
    <row r="39" spans="1:11" ht="15.75" x14ac:dyDescent="0.2">
      <c r="A39" s="15" t="s">
        <v>27</v>
      </c>
      <c r="B39" s="16" t="s">
        <v>32</v>
      </c>
      <c r="C39" s="26" t="s">
        <v>40</v>
      </c>
      <c r="D39" s="26" t="s">
        <v>28</v>
      </c>
      <c r="E39" s="27">
        <v>1413171.32</v>
      </c>
      <c r="F39" s="28"/>
      <c r="H39" s="23"/>
      <c r="I39" s="22"/>
      <c r="J39" s="22"/>
      <c r="K39" s="22"/>
    </row>
    <row r="40" spans="1:11" ht="31.5" x14ac:dyDescent="0.2">
      <c r="A40" s="15" t="s">
        <v>41</v>
      </c>
      <c r="B40" s="16" t="s">
        <v>32</v>
      </c>
      <c r="C40" s="26" t="s">
        <v>42</v>
      </c>
      <c r="D40" s="26" t="s">
        <v>0</v>
      </c>
      <c r="E40" s="27">
        <f>E41</f>
        <v>918000</v>
      </c>
      <c r="F40" s="28"/>
      <c r="H40" s="23"/>
      <c r="I40" s="22"/>
      <c r="J40" s="22"/>
      <c r="K40" s="22"/>
    </row>
    <row r="41" spans="1:11" ht="15.75" x14ac:dyDescent="0.2">
      <c r="A41" s="15" t="s">
        <v>27</v>
      </c>
      <c r="B41" s="16" t="s">
        <v>32</v>
      </c>
      <c r="C41" s="26" t="s">
        <v>42</v>
      </c>
      <c r="D41" s="26" t="s">
        <v>28</v>
      </c>
      <c r="E41" s="27">
        <v>918000</v>
      </c>
      <c r="F41" s="28"/>
      <c r="H41" s="23"/>
      <c r="I41" s="22"/>
      <c r="J41" s="22"/>
      <c r="K41" s="22"/>
    </row>
    <row r="42" spans="1:11" ht="15.75" x14ac:dyDescent="0.2">
      <c r="A42" s="13" t="s">
        <v>37</v>
      </c>
      <c r="B42" s="5" t="s">
        <v>32</v>
      </c>
      <c r="C42" s="31" t="s">
        <v>369</v>
      </c>
      <c r="D42" s="31" t="s">
        <v>0</v>
      </c>
      <c r="E42" s="21">
        <f>E43</f>
        <v>459000</v>
      </c>
      <c r="F42" s="28"/>
      <c r="H42" s="23"/>
      <c r="I42" s="22"/>
      <c r="J42" s="22"/>
      <c r="K42" s="22"/>
    </row>
    <row r="43" spans="1:11" ht="47.25" x14ac:dyDescent="0.2">
      <c r="A43" s="15" t="s">
        <v>43</v>
      </c>
      <c r="B43" s="16" t="s">
        <v>32</v>
      </c>
      <c r="C43" s="26" t="s">
        <v>370</v>
      </c>
      <c r="D43" s="26" t="s">
        <v>0</v>
      </c>
      <c r="E43" s="27">
        <f>E44</f>
        <v>459000</v>
      </c>
      <c r="F43" s="28"/>
      <c r="H43" s="23"/>
      <c r="I43" s="22"/>
      <c r="J43" s="22"/>
      <c r="K43" s="22"/>
    </row>
    <row r="44" spans="1:11" ht="15.75" x14ac:dyDescent="0.2">
      <c r="A44" s="15" t="s">
        <v>27</v>
      </c>
      <c r="B44" s="16" t="s">
        <v>32</v>
      </c>
      <c r="C44" s="26" t="s">
        <v>370</v>
      </c>
      <c r="D44" s="26" t="s">
        <v>28</v>
      </c>
      <c r="E44" s="27">
        <v>459000</v>
      </c>
      <c r="F44" s="28"/>
      <c r="H44" s="23"/>
      <c r="I44" s="22"/>
      <c r="J44" s="22"/>
      <c r="K44" s="22"/>
    </row>
    <row r="45" spans="1:11" ht="31.5" x14ac:dyDescent="0.2">
      <c r="A45" s="13" t="s">
        <v>44</v>
      </c>
      <c r="B45" s="5" t="s">
        <v>32</v>
      </c>
      <c r="C45" s="31" t="s">
        <v>45</v>
      </c>
      <c r="D45" s="31" t="s">
        <v>0</v>
      </c>
      <c r="E45" s="21">
        <f>E46+E48</f>
        <v>160000</v>
      </c>
      <c r="F45" s="28"/>
      <c r="H45" s="23"/>
      <c r="I45" s="22"/>
      <c r="J45" s="22"/>
      <c r="K45" s="22"/>
    </row>
    <row r="46" spans="1:11" ht="15.75" x14ac:dyDescent="0.2">
      <c r="A46" s="13" t="s">
        <v>46</v>
      </c>
      <c r="B46" s="5" t="s">
        <v>32</v>
      </c>
      <c r="C46" s="31" t="s">
        <v>47</v>
      </c>
      <c r="D46" s="31" t="s">
        <v>0</v>
      </c>
      <c r="E46" s="21">
        <f>E47</f>
        <v>110000</v>
      </c>
      <c r="F46" s="28"/>
      <c r="H46" s="23"/>
      <c r="I46" s="22"/>
      <c r="J46" s="22"/>
      <c r="K46" s="22"/>
    </row>
    <row r="47" spans="1:11" ht="15.75" x14ac:dyDescent="0.2">
      <c r="A47" s="15" t="s">
        <v>48</v>
      </c>
      <c r="B47" s="16" t="s">
        <v>32</v>
      </c>
      <c r="C47" s="26" t="s">
        <v>47</v>
      </c>
      <c r="D47" s="26" t="s">
        <v>49</v>
      </c>
      <c r="E47" s="27">
        <v>110000</v>
      </c>
      <c r="F47" s="28"/>
      <c r="H47" s="23"/>
      <c r="I47" s="22"/>
      <c r="J47" s="22"/>
      <c r="K47" s="22"/>
    </row>
    <row r="48" spans="1:11" ht="31.5" x14ac:dyDescent="0.2">
      <c r="A48" s="13" t="s">
        <v>50</v>
      </c>
      <c r="B48" s="5" t="s">
        <v>32</v>
      </c>
      <c r="C48" s="31" t="s">
        <v>51</v>
      </c>
      <c r="D48" s="31" t="s">
        <v>0</v>
      </c>
      <c r="E48" s="21">
        <f>E49</f>
        <v>50000</v>
      </c>
      <c r="F48" s="28"/>
      <c r="H48" s="23"/>
      <c r="I48" s="22"/>
      <c r="J48" s="22"/>
      <c r="K48" s="22"/>
    </row>
    <row r="49" spans="1:11" ht="31.5" x14ac:dyDescent="0.2">
      <c r="A49" s="15" t="s">
        <v>17</v>
      </c>
      <c r="B49" s="16" t="s">
        <v>32</v>
      </c>
      <c r="C49" s="26" t="s">
        <v>51</v>
      </c>
      <c r="D49" s="26" t="s">
        <v>18</v>
      </c>
      <c r="E49" s="27">
        <v>50000</v>
      </c>
      <c r="F49" s="28"/>
      <c r="H49" s="23"/>
      <c r="I49" s="22"/>
      <c r="J49" s="22"/>
      <c r="K49" s="22"/>
    </row>
    <row r="50" spans="1:11" ht="31.5" x14ac:dyDescent="0.2">
      <c r="A50" s="13" t="s">
        <v>52</v>
      </c>
      <c r="B50" s="5" t="s">
        <v>32</v>
      </c>
      <c r="C50" s="31" t="s">
        <v>53</v>
      </c>
      <c r="D50" s="31" t="s">
        <v>0</v>
      </c>
      <c r="E50" s="21">
        <f>E51+E60+E73+E107+E111</f>
        <v>94889198.930000007</v>
      </c>
      <c r="F50" s="28"/>
      <c r="H50" s="23"/>
      <c r="I50" s="25"/>
      <c r="J50" s="22"/>
      <c r="K50" s="22"/>
    </row>
    <row r="51" spans="1:11" ht="31.5" x14ac:dyDescent="0.2">
      <c r="A51" s="13" t="s">
        <v>54</v>
      </c>
      <c r="B51" s="5" t="s">
        <v>32</v>
      </c>
      <c r="C51" s="31" t="s">
        <v>55</v>
      </c>
      <c r="D51" s="31" t="s">
        <v>0</v>
      </c>
      <c r="E51" s="21">
        <f>E52+E55</f>
        <v>4129576.5</v>
      </c>
      <c r="F51" s="28"/>
      <c r="H51" s="24"/>
      <c r="I51" s="25"/>
      <c r="J51" s="22"/>
      <c r="K51" s="22"/>
    </row>
    <row r="52" spans="1:11" ht="31.5" x14ac:dyDescent="0.2">
      <c r="A52" s="13" t="s">
        <v>346</v>
      </c>
      <c r="B52" s="5" t="s">
        <v>32</v>
      </c>
      <c r="C52" s="31" t="s">
        <v>56</v>
      </c>
      <c r="D52" s="31" t="s">
        <v>0</v>
      </c>
      <c r="E52" s="21">
        <f>E53+E54</f>
        <v>550868.31999999995</v>
      </c>
      <c r="F52" s="28"/>
      <c r="H52" s="23"/>
      <c r="I52" s="22"/>
      <c r="J52" s="22"/>
      <c r="K52" s="22"/>
    </row>
    <row r="53" spans="1:11" ht="31.5" x14ac:dyDescent="0.2">
      <c r="A53" s="15" t="s">
        <v>17</v>
      </c>
      <c r="B53" s="16" t="s">
        <v>32</v>
      </c>
      <c r="C53" s="26" t="s">
        <v>56</v>
      </c>
      <c r="D53" s="26" t="s">
        <v>18</v>
      </c>
      <c r="E53" s="27">
        <v>540800</v>
      </c>
      <c r="F53" s="28"/>
      <c r="H53" s="23"/>
      <c r="I53" s="22"/>
      <c r="J53" s="22"/>
      <c r="K53" s="22"/>
    </row>
    <row r="54" spans="1:11" ht="31.5" x14ac:dyDescent="0.2">
      <c r="A54" s="15" t="s">
        <v>57</v>
      </c>
      <c r="B54" s="16" t="s">
        <v>32</v>
      </c>
      <c r="C54" s="26" t="s">
        <v>56</v>
      </c>
      <c r="D54" s="26" t="s">
        <v>58</v>
      </c>
      <c r="E54" s="27">
        <v>10068.32</v>
      </c>
      <c r="F54" s="28"/>
      <c r="H54" s="23"/>
      <c r="I54" s="22"/>
      <c r="J54" s="22"/>
      <c r="K54" s="22"/>
    </row>
    <row r="55" spans="1:11" ht="15.75" x14ac:dyDescent="0.2">
      <c r="A55" s="13" t="s">
        <v>347</v>
      </c>
      <c r="B55" s="5" t="s">
        <v>32</v>
      </c>
      <c r="C55" s="31" t="s">
        <v>59</v>
      </c>
      <c r="D55" s="31" t="s">
        <v>0</v>
      </c>
      <c r="E55" s="21">
        <f>E56+E57</f>
        <v>3578708.18</v>
      </c>
      <c r="F55" s="28"/>
      <c r="H55" s="23"/>
      <c r="I55" s="22"/>
      <c r="J55" s="22"/>
      <c r="K55" s="22"/>
    </row>
    <row r="56" spans="1:11" ht="31.5" x14ac:dyDescent="0.2">
      <c r="A56" s="15" t="s">
        <v>17</v>
      </c>
      <c r="B56" s="16" t="s">
        <v>32</v>
      </c>
      <c r="C56" s="26" t="s">
        <v>59</v>
      </c>
      <c r="D56" s="26" t="s">
        <v>18</v>
      </c>
      <c r="E56" s="27">
        <v>176370</v>
      </c>
      <c r="F56" s="28"/>
      <c r="H56" s="23"/>
      <c r="I56" s="22"/>
      <c r="J56" s="22"/>
      <c r="K56" s="22"/>
    </row>
    <row r="57" spans="1:11" ht="31.5" x14ac:dyDescent="0.2">
      <c r="A57" s="15" t="s">
        <v>60</v>
      </c>
      <c r="B57" s="16" t="s">
        <v>32</v>
      </c>
      <c r="C57" s="26" t="s">
        <v>61</v>
      </c>
      <c r="D57" s="26" t="s">
        <v>0</v>
      </c>
      <c r="E57" s="27">
        <f>E58+E59</f>
        <v>3402338.18</v>
      </c>
      <c r="F57" s="28"/>
      <c r="H57" s="23"/>
      <c r="I57" s="22"/>
      <c r="J57" s="22"/>
      <c r="K57" s="22"/>
    </row>
    <row r="58" spans="1:11" ht="63" x14ac:dyDescent="0.2">
      <c r="A58" s="15" t="s">
        <v>21</v>
      </c>
      <c r="B58" s="16" t="s">
        <v>32</v>
      </c>
      <c r="C58" s="26" t="s">
        <v>61</v>
      </c>
      <c r="D58" s="26" t="s">
        <v>22</v>
      </c>
      <c r="E58" s="27">
        <f>2509595.83+4800+772513.75</f>
        <v>3286909.58</v>
      </c>
      <c r="F58" s="28"/>
      <c r="H58" s="23"/>
      <c r="I58" s="22"/>
      <c r="J58" s="22"/>
      <c r="K58" s="22"/>
    </row>
    <row r="59" spans="1:11" ht="31.5" x14ac:dyDescent="0.2">
      <c r="A59" s="15" t="s">
        <v>17</v>
      </c>
      <c r="B59" s="16" t="s">
        <v>32</v>
      </c>
      <c r="C59" s="26" t="s">
        <v>61</v>
      </c>
      <c r="D59" s="26" t="s">
        <v>18</v>
      </c>
      <c r="E59" s="27">
        <v>115428.6</v>
      </c>
      <c r="F59" s="28"/>
      <c r="H59" s="23"/>
      <c r="I59" s="22"/>
      <c r="J59" s="22"/>
      <c r="K59" s="22"/>
    </row>
    <row r="60" spans="1:11" ht="31.5" x14ac:dyDescent="0.2">
      <c r="A60" s="13" t="s">
        <v>62</v>
      </c>
      <c r="B60" s="5" t="s">
        <v>32</v>
      </c>
      <c r="C60" s="31" t="s">
        <v>63</v>
      </c>
      <c r="D60" s="31" t="s">
        <v>0</v>
      </c>
      <c r="E60" s="21">
        <f>E61+E71</f>
        <v>9008595.8400000017</v>
      </c>
      <c r="F60" s="28"/>
      <c r="H60" s="23"/>
      <c r="I60" s="22"/>
      <c r="J60" s="22"/>
      <c r="K60" s="22"/>
    </row>
    <row r="61" spans="1:11" ht="15.75" x14ac:dyDescent="0.2">
      <c r="A61" s="13" t="s">
        <v>64</v>
      </c>
      <c r="B61" s="5" t="s">
        <v>32</v>
      </c>
      <c r="C61" s="31" t="s">
        <v>65</v>
      </c>
      <c r="D61" s="31" t="s">
        <v>0</v>
      </c>
      <c r="E61" s="21">
        <f>E62+E65+E69</f>
        <v>8928084.9500000011</v>
      </c>
      <c r="F61" s="28"/>
      <c r="H61" s="23"/>
      <c r="I61" s="22"/>
      <c r="J61" s="22"/>
      <c r="K61" s="22"/>
    </row>
    <row r="62" spans="1:11" ht="63" x14ac:dyDescent="0.2">
      <c r="A62" s="15" t="s">
        <v>391</v>
      </c>
      <c r="B62" s="16" t="s">
        <v>32</v>
      </c>
      <c r="C62" s="26" t="s">
        <v>66</v>
      </c>
      <c r="D62" s="26" t="s">
        <v>0</v>
      </c>
      <c r="E62" s="27">
        <f>E63+E64</f>
        <v>82872</v>
      </c>
      <c r="F62" s="28"/>
      <c r="H62" s="23"/>
      <c r="I62" s="22"/>
      <c r="J62" s="22"/>
      <c r="K62" s="22"/>
    </row>
    <row r="63" spans="1:11" ht="63" x14ac:dyDescent="0.2">
      <c r="A63" s="15" t="s">
        <v>21</v>
      </c>
      <c r="B63" s="16" t="s">
        <v>32</v>
      </c>
      <c r="C63" s="26" t="s">
        <v>66</v>
      </c>
      <c r="D63" s="26" t="s">
        <v>22</v>
      </c>
      <c r="E63" s="27">
        <f>59810+18062</f>
        <v>77872</v>
      </c>
      <c r="F63" s="28"/>
      <c r="H63" s="23"/>
      <c r="I63" s="22"/>
      <c r="J63" s="22"/>
      <c r="K63" s="22"/>
    </row>
    <row r="64" spans="1:11" ht="31.5" x14ac:dyDescent="0.2">
      <c r="A64" s="15" t="s">
        <v>17</v>
      </c>
      <c r="B64" s="16" t="s">
        <v>32</v>
      </c>
      <c r="C64" s="26" t="s">
        <v>66</v>
      </c>
      <c r="D64" s="26" t="s">
        <v>18</v>
      </c>
      <c r="E64" s="27">
        <v>5000</v>
      </c>
      <c r="F64" s="28"/>
      <c r="H64" s="23"/>
      <c r="I64" s="22"/>
      <c r="J64" s="22"/>
      <c r="K64" s="22"/>
    </row>
    <row r="65" spans="1:11" ht="31.5" x14ac:dyDescent="0.2">
      <c r="A65" s="15" t="s">
        <v>60</v>
      </c>
      <c r="B65" s="16" t="s">
        <v>32</v>
      </c>
      <c r="C65" s="26" t="s">
        <v>67</v>
      </c>
      <c r="D65" s="26" t="s">
        <v>0</v>
      </c>
      <c r="E65" s="27">
        <f>E66+E67+E68</f>
        <v>7519212.9500000011</v>
      </c>
      <c r="F65" s="28"/>
      <c r="H65" s="23"/>
      <c r="I65" s="22"/>
      <c r="J65" s="22"/>
      <c r="K65" s="22"/>
    </row>
    <row r="66" spans="1:11" ht="63" x14ac:dyDescent="0.2">
      <c r="A66" s="15" t="s">
        <v>21</v>
      </c>
      <c r="B66" s="16" t="s">
        <v>32</v>
      </c>
      <c r="C66" s="26" t="s">
        <v>67</v>
      </c>
      <c r="D66" s="26" t="s">
        <v>22</v>
      </c>
      <c r="E66" s="27">
        <f>4690390.57+32056+1517576.57</f>
        <v>6240023.1400000006</v>
      </c>
      <c r="F66" s="28"/>
      <c r="H66" s="23"/>
      <c r="I66" s="22"/>
      <c r="J66" s="22"/>
      <c r="K66" s="22"/>
    </row>
    <row r="67" spans="1:11" ht="31.5" x14ac:dyDescent="0.2">
      <c r="A67" s="15" t="s">
        <v>17</v>
      </c>
      <c r="B67" s="16" t="s">
        <v>32</v>
      </c>
      <c r="C67" s="26" t="s">
        <v>67</v>
      </c>
      <c r="D67" s="26" t="s">
        <v>18</v>
      </c>
      <c r="E67" s="27">
        <v>1278389.81</v>
      </c>
      <c r="F67" s="28"/>
      <c r="H67" s="23"/>
      <c r="I67" s="22"/>
      <c r="J67" s="22"/>
      <c r="K67" s="22"/>
    </row>
    <row r="68" spans="1:11" ht="15.75" x14ac:dyDescent="0.2">
      <c r="A68" s="15" t="s">
        <v>27</v>
      </c>
      <c r="B68" s="16" t="s">
        <v>32</v>
      </c>
      <c r="C68" s="26" t="s">
        <v>67</v>
      </c>
      <c r="D68" s="26" t="s">
        <v>28</v>
      </c>
      <c r="E68" s="27">
        <v>800</v>
      </c>
      <c r="F68" s="28"/>
      <c r="H68" s="23"/>
      <c r="I68" s="22"/>
      <c r="J68" s="22"/>
      <c r="K68" s="22"/>
    </row>
    <row r="69" spans="1:11" ht="31.5" x14ac:dyDescent="0.2">
      <c r="A69" s="15" t="s">
        <v>328</v>
      </c>
      <c r="B69" s="16" t="s">
        <v>32</v>
      </c>
      <c r="C69" s="26" t="s">
        <v>313</v>
      </c>
      <c r="D69" s="26" t="s">
        <v>0</v>
      </c>
      <c r="E69" s="27">
        <f>E70</f>
        <v>1326000</v>
      </c>
      <c r="F69" s="28"/>
      <c r="H69" s="23"/>
      <c r="I69" s="22"/>
      <c r="J69" s="22"/>
      <c r="K69" s="22"/>
    </row>
    <row r="70" spans="1:11" ht="31.5" x14ac:dyDescent="0.2">
      <c r="A70" s="15" t="s">
        <v>17</v>
      </c>
      <c r="B70" s="16" t="s">
        <v>32</v>
      </c>
      <c r="C70" s="26" t="s">
        <v>313</v>
      </c>
      <c r="D70" s="26" t="s">
        <v>18</v>
      </c>
      <c r="E70" s="27">
        <v>1326000</v>
      </c>
      <c r="F70" s="28"/>
      <c r="H70" s="23"/>
      <c r="I70" s="22"/>
      <c r="J70" s="22"/>
      <c r="K70" s="22"/>
    </row>
    <row r="71" spans="1:11" ht="15.75" x14ac:dyDescent="0.2">
      <c r="A71" s="13" t="s">
        <v>314</v>
      </c>
      <c r="B71" s="5" t="s">
        <v>32</v>
      </c>
      <c r="C71" s="31" t="s">
        <v>315</v>
      </c>
      <c r="D71" s="31" t="s">
        <v>0</v>
      </c>
      <c r="E71" s="21">
        <f>E72</f>
        <v>80510.89</v>
      </c>
      <c r="F71" s="28"/>
      <c r="H71" s="23"/>
      <c r="I71" s="22"/>
      <c r="J71" s="22"/>
      <c r="K71" s="22"/>
    </row>
    <row r="72" spans="1:11" ht="31.5" x14ac:dyDescent="0.2">
      <c r="A72" s="15" t="s">
        <v>17</v>
      </c>
      <c r="B72" s="16" t="s">
        <v>32</v>
      </c>
      <c r="C72" s="26" t="s">
        <v>315</v>
      </c>
      <c r="D72" s="26" t="s">
        <v>18</v>
      </c>
      <c r="E72" s="27">
        <v>80510.89</v>
      </c>
      <c r="F72" s="28"/>
      <c r="H72" s="23"/>
      <c r="I72" s="22"/>
      <c r="J72" s="22"/>
      <c r="K72" s="22"/>
    </row>
    <row r="73" spans="1:11" ht="31.5" x14ac:dyDescent="0.2">
      <c r="A73" s="13" t="s">
        <v>68</v>
      </c>
      <c r="B73" s="5" t="s">
        <v>32</v>
      </c>
      <c r="C73" s="31" t="s">
        <v>69</v>
      </c>
      <c r="D73" s="31" t="s">
        <v>0</v>
      </c>
      <c r="E73" s="21">
        <f>E74+E88+E90+E92+E96</f>
        <v>79412826.590000004</v>
      </c>
      <c r="F73" s="28"/>
      <c r="H73" s="19"/>
      <c r="I73" s="25"/>
      <c r="J73" s="22"/>
      <c r="K73" s="22"/>
    </row>
    <row r="74" spans="1:11" ht="63" x14ac:dyDescent="0.2">
      <c r="A74" s="13" t="s">
        <v>70</v>
      </c>
      <c r="B74" s="5" t="s">
        <v>32</v>
      </c>
      <c r="C74" s="31" t="s">
        <v>71</v>
      </c>
      <c r="D74" s="31" t="s">
        <v>0</v>
      </c>
      <c r="E74" s="21">
        <f>E75+E76+E80+E83+E86</f>
        <v>42046706.599999994</v>
      </c>
      <c r="F74" s="28"/>
      <c r="H74" s="19"/>
      <c r="I74" s="22"/>
      <c r="J74" s="22"/>
      <c r="K74" s="22"/>
    </row>
    <row r="75" spans="1:11" ht="31.5" x14ac:dyDescent="0.2">
      <c r="A75" s="15" t="s">
        <v>17</v>
      </c>
      <c r="B75" s="16" t="s">
        <v>32</v>
      </c>
      <c r="C75" s="26" t="s">
        <v>71</v>
      </c>
      <c r="D75" s="26" t="s">
        <v>18</v>
      </c>
      <c r="E75" s="27">
        <v>5185800</v>
      </c>
      <c r="F75" s="28"/>
      <c r="H75" s="23"/>
      <c r="I75" s="22"/>
      <c r="J75" s="22"/>
      <c r="K75" s="22"/>
    </row>
    <row r="76" spans="1:11" ht="31.5" x14ac:dyDescent="0.2">
      <c r="A76" s="15" t="s">
        <v>60</v>
      </c>
      <c r="B76" s="16" t="s">
        <v>32</v>
      </c>
      <c r="C76" s="26" t="s">
        <v>72</v>
      </c>
      <c r="D76" s="26" t="s">
        <v>0</v>
      </c>
      <c r="E76" s="27">
        <f>E77+E78+E79</f>
        <v>17841768.229999997</v>
      </c>
      <c r="F76" s="28"/>
      <c r="H76" s="23"/>
      <c r="I76" s="22"/>
      <c r="J76" s="22"/>
      <c r="K76" s="22"/>
    </row>
    <row r="77" spans="1:11" ht="63" x14ac:dyDescent="0.2">
      <c r="A77" s="15" t="s">
        <v>21</v>
      </c>
      <c r="B77" s="16" t="s">
        <v>32</v>
      </c>
      <c r="C77" s="26" t="s">
        <v>72</v>
      </c>
      <c r="D77" s="26" t="s">
        <v>22</v>
      </c>
      <c r="E77" s="27">
        <f>9180755.69+188933.79+2666928.87</f>
        <v>12036618.349999998</v>
      </c>
      <c r="F77" s="28"/>
      <c r="H77" s="23"/>
      <c r="I77" s="22"/>
      <c r="J77" s="22"/>
      <c r="K77" s="22"/>
    </row>
    <row r="78" spans="1:11" ht="31.5" x14ac:dyDescent="0.2">
      <c r="A78" s="15" t="s">
        <v>17</v>
      </c>
      <c r="B78" s="16" t="s">
        <v>32</v>
      </c>
      <c r="C78" s="26" t="s">
        <v>72</v>
      </c>
      <c r="D78" s="26" t="s">
        <v>18</v>
      </c>
      <c r="E78" s="27">
        <f>223665.4+5411523.48</f>
        <v>5635188.8800000008</v>
      </c>
      <c r="F78" s="28"/>
      <c r="H78" s="23"/>
      <c r="I78" s="22"/>
      <c r="J78" s="22"/>
      <c r="K78" s="22"/>
    </row>
    <row r="79" spans="1:11" ht="15.75" x14ac:dyDescent="0.2">
      <c r="A79" s="15" t="s">
        <v>27</v>
      </c>
      <c r="B79" s="16" t="s">
        <v>32</v>
      </c>
      <c r="C79" s="26" t="s">
        <v>72</v>
      </c>
      <c r="D79" s="26" t="s">
        <v>28</v>
      </c>
      <c r="E79" s="27">
        <f>85182+84779</f>
        <v>169961</v>
      </c>
      <c r="F79" s="28"/>
      <c r="H79" s="23"/>
      <c r="I79" s="22"/>
      <c r="J79" s="22"/>
      <c r="K79" s="22"/>
    </row>
    <row r="80" spans="1:11" ht="31.5" x14ac:dyDescent="0.2">
      <c r="A80" s="15" t="s">
        <v>73</v>
      </c>
      <c r="B80" s="16" t="s">
        <v>32</v>
      </c>
      <c r="C80" s="26" t="s">
        <v>74</v>
      </c>
      <c r="D80" s="26" t="s">
        <v>0</v>
      </c>
      <c r="E80" s="27">
        <f>E81+E82</f>
        <v>17861263.16</v>
      </c>
      <c r="F80" s="28"/>
      <c r="H80" s="23"/>
      <c r="I80" s="22"/>
      <c r="J80" s="22"/>
      <c r="K80" s="22"/>
    </row>
    <row r="81" spans="1:11" ht="63" x14ac:dyDescent="0.2">
      <c r="A81" s="15" t="s">
        <v>21</v>
      </c>
      <c r="B81" s="16" t="s">
        <v>32</v>
      </c>
      <c r="C81" s="26" t="s">
        <v>74</v>
      </c>
      <c r="D81" s="26" t="s">
        <v>22</v>
      </c>
      <c r="E81" s="27">
        <f>153182.87+46644.22</f>
        <v>199827.09</v>
      </c>
      <c r="F81" s="28"/>
      <c r="H81" s="23"/>
      <c r="I81" s="22"/>
      <c r="J81" s="22"/>
      <c r="K81" s="22"/>
    </row>
    <row r="82" spans="1:11" ht="31.5" x14ac:dyDescent="0.2">
      <c r="A82" s="15" t="s">
        <v>17</v>
      </c>
      <c r="B82" s="16" t="s">
        <v>32</v>
      </c>
      <c r="C82" s="26" t="s">
        <v>74</v>
      </c>
      <c r="D82" s="26" t="s">
        <v>18</v>
      </c>
      <c r="E82" s="27">
        <v>17661436.07</v>
      </c>
      <c r="F82" s="28"/>
      <c r="H82" s="23"/>
      <c r="I82" s="22"/>
      <c r="J82" s="22"/>
      <c r="K82" s="22"/>
    </row>
    <row r="83" spans="1:11" ht="31.5" x14ac:dyDescent="0.2">
      <c r="A83" s="15" t="s">
        <v>75</v>
      </c>
      <c r="B83" s="16" t="s">
        <v>32</v>
      </c>
      <c r="C83" s="26" t="s">
        <v>76</v>
      </c>
      <c r="D83" s="26" t="s">
        <v>0</v>
      </c>
      <c r="E83" s="27">
        <f>E84+E85</f>
        <v>941616.16</v>
      </c>
      <c r="F83" s="28"/>
      <c r="H83" s="23"/>
      <c r="I83" s="22"/>
      <c r="J83" s="22"/>
      <c r="K83" s="22"/>
    </row>
    <row r="84" spans="1:11" ht="63" x14ac:dyDescent="0.2">
      <c r="A84" s="15" t="s">
        <v>21</v>
      </c>
      <c r="B84" s="16" t="s">
        <v>32</v>
      </c>
      <c r="C84" s="26" t="s">
        <v>76</v>
      </c>
      <c r="D84" s="26" t="s">
        <v>22</v>
      </c>
      <c r="E84" s="27">
        <f>339853.45+103040.22</f>
        <v>442893.67000000004</v>
      </c>
      <c r="F84" s="28"/>
      <c r="H84" s="23"/>
      <c r="I84" s="22"/>
      <c r="J84" s="22"/>
      <c r="K84" s="22"/>
    </row>
    <row r="85" spans="1:11" ht="31.5" x14ac:dyDescent="0.2">
      <c r="A85" s="15" t="s">
        <v>17</v>
      </c>
      <c r="B85" s="16" t="s">
        <v>32</v>
      </c>
      <c r="C85" s="26" t="s">
        <v>76</v>
      </c>
      <c r="D85" s="26" t="s">
        <v>18</v>
      </c>
      <c r="E85" s="27">
        <v>498722.49</v>
      </c>
      <c r="F85" s="28"/>
      <c r="H85" s="23"/>
      <c r="I85" s="22"/>
      <c r="J85" s="22"/>
      <c r="K85" s="22"/>
    </row>
    <row r="86" spans="1:11" ht="31.5" x14ac:dyDescent="0.2">
      <c r="A86" s="15" t="s">
        <v>328</v>
      </c>
      <c r="B86" s="16" t="s">
        <v>32</v>
      </c>
      <c r="C86" s="26" t="s">
        <v>316</v>
      </c>
      <c r="D86" s="26" t="s">
        <v>0</v>
      </c>
      <c r="E86" s="27">
        <f>E87</f>
        <v>216259.05</v>
      </c>
      <c r="F86" s="28"/>
      <c r="H86" s="23"/>
      <c r="I86" s="22"/>
      <c r="J86" s="22"/>
      <c r="K86" s="22"/>
    </row>
    <row r="87" spans="1:11" ht="31.5" x14ac:dyDescent="0.2">
      <c r="A87" s="15" t="s">
        <v>17</v>
      </c>
      <c r="B87" s="16" t="s">
        <v>32</v>
      </c>
      <c r="C87" s="26" t="s">
        <v>316</v>
      </c>
      <c r="D87" s="26" t="s">
        <v>18</v>
      </c>
      <c r="E87" s="27">
        <v>216259.05</v>
      </c>
      <c r="F87" s="28"/>
      <c r="H87" s="23"/>
      <c r="I87" s="22"/>
      <c r="J87" s="22"/>
      <c r="K87" s="22"/>
    </row>
    <row r="88" spans="1:11" ht="15.75" x14ac:dyDescent="0.2">
      <c r="A88" s="13" t="s">
        <v>77</v>
      </c>
      <c r="B88" s="5" t="s">
        <v>32</v>
      </c>
      <c r="C88" s="31" t="s">
        <v>78</v>
      </c>
      <c r="D88" s="31" t="s">
        <v>0</v>
      </c>
      <c r="E88" s="21">
        <f>E89</f>
        <v>100774.04</v>
      </c>
      <c r="F88" s="28"/>
      <c r="H88" s="23"/>
      <c r="I88" s="22"/>
      <c r="J88" s="22"/>
      <c r="K88" s="22"/>
    </row>
    <row r="89" spans="1:11" ht="31.5" x14ac:dyDescent="0.2">
      <c r="A89" s="15" t="s">
        <v>17</v>
      </c>
      <c r="B89" s="16" t="s">
        <v>32</v>
      </c>
      <c r="C89" s="26" t="s">
        <v>78</v>
      </c>
      <c r="D89" s="26" t="s">
        <v>18</v>
      </c>
      <c r="E89" s="27">
        <v>100774.04</v>
      </c>
      <c r="F89" s="28"/>
      <c r="H89" s="23"/>
      <c r="I89" s="22"/>
      <c r="J89" s="22"/>
      <c r="K89" s="22"/>
    </row>
    <row r="90" spans="1:11" ht="47.25" x14ac:dyDescent="0.2">
      <c r="A90" s="13" t="s">
        <v>348</v>
      </c>
      <c r="B90" s="5" t="s">
        <v>32</v>
      </c>
      <c r="C90" s="31" t="s">
        <v>349</v>
      </c>
      <c r="D90" s="31" t="s">
        <v>0</v>
      </c>
      <c r="E90" s="21">
        <f>E91</f>
        <v>486046.25</v>
      </c>
      <c r="F90" s="28"/>
      <c r="H90" s="23"/>
      <c r="I90" s="22"/>
      <c r="J90" s="22"/>
      <c r="K90" s="22"/>
    </row>
    <row r="91" spans="1:11" ht="31.5" x14ac:dyDescent="0.2">
      <c r="A91" s="15" t="s">
        <v>17</v>
      </c>
      <c r="B91" s="16" t="s">
        <v>32</v>
      </c>
      <c r="C91" s="26" t="s">
        <v>349</v>
      </c>
      <c r="D91" s="26" t="s">
        <v>18</v>
      </c>
      <c r="E91" s="27">
        <v>486046.25</v>
      </c>
      <c r="F91" s="28"/>
      <c r="H91" s="23"/>
      <c r="I91" s="22"/>
      <c r="J91" s="22"/>
      <c r="K91" s="22"/>
    </row>
    <row r="92" spans="1:11" ht="15.75" x14ac:dyDescent="0.2">
      <c r="A92" s="13" t="s">
        <v>79</v>
      </c>
      <c r="B92" s="5" t="s">
        <v>32</v>
      </c>
      <c r="C92" s="31" t="s">
        <v>80</v>
      </c>
      <c r="D92" s="31" t="s">
        <v>0</v>
      </c>
      <c r="E92" s="21">
        <f>E93</f>
        <v>1450862.6700000002</v>
      </c>
      <c r="F92" s="28"/>
      <c r="H92" s="23"/>
      <c r="I92" s="22"/>
      <c r="J92" s="22"/>
      <c r="K92" s="22"/>
    </row>
    <row r="93" spans="1:11" ht="31.5" x14ac:dyDescent="0.2">
      <c r="A93" s="15" t="s">
        <v>81</v>
      </c>
      <c r="B93" s="16" t="s">
        <v>32</v>
      </c>
      <c r="C93" s="26" t="s">
        <v>82</v>
      </c>
      <c r="D93" s="26" t="s">
        <v>0</v>
      </c>
      <c r="E93" s="27">
        <f>E94+E95</f>
        <v>1450862.6700000002</v>
      </c>
      <c r="F93" s="28"/>
      <c r="H93" s="23"/>
      <c r="I93" s="22"/>
      <c r="J93" s="22"/>
      <c r="K93" s="22"/>
    </row>
    <row r="94" spans="1:11" ht="63" x14ac:dyDescent="0.2">
      <c r="A94" s="15" t="s">
        <v>21</v>
      </c>
      <c r="B94" s="16" t="s">
        <v>32</v>
      </c>
      <c r="C94" s="26" t="s">
        <v>82</v>
      </c>
      <c r="D94" s="26" t="s">
        <v>22</v>
      </c>
      <c r="E94" s="27">
        <f>186400+3600+56292.8</f>
        <v>246292.8</v>
      </c>
      <c r="F94" s="28"/>
      <c r="H94" s="23"/>
      <c r="I94" s="22"/>
      <c r="J94" s="22"/>
      <c r="K94" s="22"/>
    </row>
    <row r="95" spans="1:11" ht="31.5" x14ac:dyDescent="0.2">
      <c r="A95" s="15" t="s">
        <v>17</v>
      </c>
      <c r="B95" s="16" t="s">
        <v>32</v>
      </c>
      <c r="C95" s="26" t="s">
        <v>82</v>
      </c>
      <c r="D95" s="26" t="s">
        <v>18</v>
      </c>
      <c r="E95" s="27">
        <v>1204569.8700000001</v>
      </c>
      <c r="F95" s="28"/>
      <c r="H95" s="23"/>
      <c r="I95" s="22"/>
      <c r="J95" s="22"/>
      <c r="K95" s="22"/>
    </row>
    <row r="96" spans="1:11" ht="31.5" x14ac:dyDescent="0.2">
      <c r="A96" s="13" t="s">
        <v>83</v>
      </c>
      <c r="B96" s="5" t="s">
        <v>32</v>
      </c>
      <c r="C96" s="31" t="s">
        <v>84</v>
      </c>
      <c r="D96" s="31" t="s">
        <v>0</v>
      </c>
      <c r="E96" s="21">
        <f>E97+E98+E99+E101+E103+E105</f>
        <v>35328437.030000001</v>
      </c>
      <c r="F96" s="28"/>
      <c r="H96" s="23"/>
      <c r="I96" s="22"/>
      <c r="J96" s="22"/>
      <c r="K96" s="22"/>
    </row>
    <row r="97" spans="1:11" ht="31.5" x14ac:dyDescent="0.2">
      <c r="A97" s="15" t="s">
        <v>17</v>
      </c>
      <c r="B97" s="16" t="s">
        <v>32</v>
      </c>
      <c r="C97" s="26" t="s">
        <v>84</v>
      </c>
      <c r="D97" s="26" t="s">
        <v>18</v>
      </c>
      <c r="E97" s="27">
        <v>4450940.26</v>
      </c>
      <c r="F97" s="28"/>
      <c r="H97" s="23"/>
      <c r="I97" s="22"/>
      <c r="J97" s="22"/>
      <c r="K97" s="22"/>
    </row>
    <row r="98" spans="1:11" ht="15.75" x14ac:dyDescent="0.2">
      <c r="A98" s="15" t="s">
        <v>27</v>
      </c>
      <c r="B98" s="16" t="s">
        <v>32</v>
      </c>
      <c r="C98" s="26" t="s">
        <v>84</v>
      </c>
      <c r="D98" s="26" t="s">
        <v>28</v>
      </c>
      <c r="E98" s="27">
        <v>300000</v>
      </c>
      <c r="F98" s="28"/>
      <c r="H98" s="23"/>
      <c r="I98" s="22"/>
      <c r="J98" s="22"/>
      <c r="K98" s="22"/>
    </row>
    <row r="99" spans="1:11" ht="63" x14ac:dyDescent="0.2">
      <c r="A99" s="15" t="s">
        <v>85</v>
      </c>
      <c r="B99" s="16" t="s">
        <v>32</v>
      </c>
      <c r="C99" s="26" t="s">
        <v>86</v>
      </c>
      <c r="D99" s="26" t="s">
        <v>0</v>
      </c>
      <c r="E99" s="27">
        <f>E100</f>
        <v>18632473.690000001</v>
      </c>
      <c r="F99" s="28"/>
      <c r="H99" s="23"/>
      <c r="I99" s="22"/>
      <c r="J99" s="22"/>
      <c r="K99" s="22"/>
    </row>
    <row r="100" spans="1:11" ht="15.75" x14ac:dyDescent="0.2">
      <c r="A100" s="15" t="s">
        <v>27</v>
      </c>
      <c r="B100" s="16" t="s">
        <v>32</v>
      </c>
      <c r="C100" s="26" t="s">
        <v>86</v>
      </c>
      <c r="D100" s="26" t="s">
        <v>28</v>
      </c>
      <c r="E100" s="27">
        <v>18632473.690000001</v>
      </c>
      <c r="F100" s="28"/>
      <c r="H100" s="23"/>
      <c r="I100" s="22"/>
      <c r="J100" s="22"/>
      <c r="K100" s="22"/>
    </row>
    <row r="101" spans="1:11" ht="47.25" x14ac:dyDescent="0.2">
      <c r="A101" s="15" t="s">
        <v>87</v>
      </c>
      <c r="B101" s="16" t="s">
        <v>32</v>
      </c>
      <c r="C101" s="26" t="s">
        <v>88</v>
      </c>
      <c r="D101" s="26" t="s">
        <v>0</v>
      </c>
      <c r="E101" s="27">
        <f>E102</f>
        <v>2924821.06</v>
      </c>
      <c r="F101" s="28"/>
      <c r="H101" s="23"/>
      <c r="I101" s="22"/>
      <c r="J101" s="22"/>
      <c r="K101" s="22"/>
    </row>
    <row r="102" spans="1:11" ht="15.75" x14ac:dyDescent="0.2">
      <c r="A102" s="15" t="s">
        <v>27</v>
      </c>
      <c r="B102" s="16" t="s">
        <v>32</v>
      </c>
      <c r="C102" s="26" t="s">
        <v>88</v>
      </c>
      <c r="D102" s="26" t="s">
        <v>28</v>
      </c>
      <c r="E102" s="27">
        <v>2924821.06</v>
      </c>
      <c r="F102" s="28"/>
      <c r="H102" s="23"/>
      <c r="I102" s="22"/>
      <c r="J102" s="22"/>
      <c r="K102" s="22"/>
    </row>
    <row r="103" spans="1:11" ht="63" x14ac:dyDescent="0.2">
      <c r="A103" s="15" t="s">
        <v>89</v>
      </c>
      <c r="B103" s="16" t="s">
        <v>32</v>
      </c>
      <c r="C103" s="26" t="s">
        <v>90</v>
      </c>
      <c r="D103" s="26" t="s">
        <v>0</v>
      </c>
      <c r="E103" s="27">
        <f>E104</f>
        <v>7000000</v>
      </c>
      <c r="F103" s="28"/>
      <c r="H103" s="23"/>
      <c r="I103" s="22"/>
      <c r="J103" s="22"/>
      <c r="K103" s="22"/>
    </row>
    <row r="104" spans="1:11" ht="15.75" x14ac:dyDescent="0.2">
      <c r="A104" s="15" t="s">
        <v>27</v>
      </c>
      <c r="B104" s="16" t="s">
        <v>32</v>
      </c>
      <c r="C104" s="26" t="s">
        <v>90</v>
      </c>
      <c r="D104" s="26" t="s">
        <v>28</v>
      </c>
      <c r="E104" s="27">
        <v>7000000</v>
      </c>
      <c r="F104" s="28"/>
      <c r="H104" s="23"/>
      <c r="I104" s="22"/>
      <c r="J104" s="22"/>
      <c r="K104" s="22"/>
    </row>
    <row r="105" spans="1:11" ht="63" x14ac:dyDescent="0.2">
      <c r="A105" s="15" t="s">
        <v>371</v>
      </c>
      <c r="B105" s="16" t="s">
        <v>32</v>
      </c>
      <c r="C105" s="26" t="s">
        <v>372</v>
      </c>
      <c r="D105" s="26" t="s">
        <v>0</v>
      </c>
      <c r="E105" s="27">
        <f>E106</f>
        <v>2020202.02</v>
      </c>
      <c r="F105" s="28"/>
      <c r="H105" s="23"/>
      <c r="I105" s="22"/>
      <c r="J105" s="22"/>
      <c r="K105" s="22"/>
    </row>
    <row r="106" spans="1:11" ht="31.5" x14ac:dyDescent="0.2">
      <c r="A106" s="15" t="s">
        <v>17</v>
      </c>
      <c r="B106" s="16" t="s">
        <v>32</v>
      </c>
      <c r="C106" s="26" t="s">
        <v>372</v>
      </c>
      <c r="D106" s="26" t="s">
        <v>18</v>
      </c>
      <c r="E106" s="27">
        <v>2020202.02</v>
      </c>
      <c r="F106" s="28"/>
      <c r="H106" s="23"/>
      <c r="I106" s="22"/>
      <c r="J106" s="22"/>
      <c r="K106" s="22"/>
    </row>
    <row r="107" spans="1:11" ht="31.5" x14ac:dyDescent="0.2">
      <c r="A107" s="13" t="s">
        <v>91</v>
      </c>
      <c r="B107" s="5" t="s">
        <v>32</v>
      </c>
      <c r="C107" s="31" t="s">
        <v>92</v>
      </c>
      <c r="D107" s="31" t="s">
        <v>0</v>
      </c>
      <c r="E107" s="21">
        <f>E108</f>
        <v>2293200</v>
      </c>
      <c r="F107" s="28"/>
      <c r="H107" s="23"/>
      <c r="I107" s="22"/>
      <c r="J107" s="22"/>
      <c r="K107" s="22"/>
    </row>
    <row r="108" spans="1:11" ht="31.5" x14ac:dyDescent="0.2">
      <c r="A108" s="13" t="s">
        <v>93</v>
      </c>
      <c r="B108" s="5" t="s">
        <v>32</v>
      </c>
      <c r="C108" s="31" t="s">
        <v>94</v>
      </c>
      <c r="D108" s="31" t="s">
        <v>0</v>
      </c>
      <c r="E108" s="21">
        <f>E109</f>
        <v>2293200</v>
      </c>
      <c r="F108" s="28"/>
      <c r="H108" s="23"/>
      <c r="I108" s="22"/>
      <c r="J108" s="22"/>
      <c r="K108" s="22"/>
    </row>
    <row r="109" spans="1:11" ht="47.25" x14ac:dyDescent="0.2">
      <c r="A109" s="15" t="s">
        <v>392</v>
      </c>
      <c r="B109" s="16" t="s">
        <v>32</v>
      </c>
      <c r="C109" s="26" t="s">
        <v>95</v>
      </c>
      <c r="D109" s="26" t="s">
        <v>0</v>
      </c>
      <c r="E109" s="27">
        <f>E110</f>
        <v>2293200</v>
      </c>
      <c r="F109" s="28"/>
      <c r="H109" s="23"/>
      <c r="I109" s="22"/>
      <c r="J109" s="22"/>
      <c r="K109" s="22"/>
    </row>
    <row r="110" spans="1:11" ht="15.75" x14ac:dyDescent="0.2">
      <c r="A110" s="15" t="s">
        <v>48</v>
      </c>
      <c r="B110" s="16" t="s">
        <v>32</v>
      </c>
      <c r="C110" s="26" t="s">
        <v>95</v>
      </c>
      <c r="D110" s="26" t="s">
        <v>49</v>
      </c>
      <c r="E110" s="27">
        <v>2293200</v>
      </c>
      <c r="F110" s="28"/>
      <c r="H110" s="23"/>
      <c r="I110" s="22"/>
      <c r="J110" s="22"/>
      <c r="K110" s="22"/>
    </row>
    <row r="111" spans="1:11" ht="31.5" x14ac:dyDescent="0.2">
      <c r="A111" s="13" t="s">
        <v>96</v>
      </c>
      <c r="B111" s="5" t="s">
        <v>32</v>
      </c>
      <c r="C111" s="31" t="s">
        <v>97</v>
      </c>
      <c r="D111" s="31" t="s">
        <v>0</v>
      </c>
      <c r="E111" s="21">
        <f>E112</f>
        <v>45000</v>
      </c>
      <c r="F111" s="28"/>
      <c r="H111" s="23"/>
      <c r="I111" s="22"/>
      <c r="J111" s="22"/>
      <c r="K111" s="22"/>
    </row>
    <row r="112" spans="1:11" ht="15.75" x14ac:dyDescent="0.2">
      <c r="A112" s="13" t="s">
        <v>104</v>
      </c>
      <c r="B112" s="5" t="s">
        <v>32</v>
      </c>
      <c r="C112" s="31" t="s">
        <v>105</v>
      </c>
      <c r="D112" s="31" t="s">
        <v>0</v>
      </c>
      <c r="E112" s="21">
        <f>E113+E114</f>
        <v>45000</v>
      </c>
      <c r="F112" s="28"/>
      <c r="H112" s="23"/>
      <c r="I112" s="22"/>
      <c r="J112" s="22"/>
      <c r="K112" s="22"/>
    </row>
    <row r="113" spans="1:11" ht="63" x14ac:dyDescent="0.2">
      <c r="A113" s="15" t="s">
        <v>21</v>
      </c>
      <c r="B113" s="16" t="s">
        <v>32</v>
      </c>
      <c r="C113" s="26" t="s">
        <v>105</v>
      </c>
      <c r="D113" s="26" t="s">
        <v>22</v>
      </c>
      <c r="E113" s="27">
        <f>19000+5738</f>
        <v>24738</v>
      </c>
      <c r="F113" s="28"/>
      <c r="H113" s="23"/>
      <c r="I113" s="22"/>
      <c r="J113" s="22"/>
      <c r="K113" s="22"/>
    </row>
    <row r="114" spans="1:11" ht="31.5" x14ac:dyDescent="0.2">
      <c r="A114" s="15" t="s">
        <v>17</v>
      </c>
      <c r="B114" s="16" t="s">
        <v>32</v>
      </c>
      <c r="C114" s="26" t="s">
        <v>105</v>
      </c>
      <c r="D114" s="26" t="s">
        <v>18</v>
      </c>
      <c r="E114" s="27">
        <v>20262</v>
      </c>
      <c r="F114" s="28"/>
      <c r="H114" s="23"/>
      <c r="I114" s="22"/>
      <c r="J114" s="22"/>
      <c r="K114" s="22"/>
    </row>
    <row r="115" spans="1:11" ht="31.5" x14ac:dyDescent="0.2">
      <c r="A115" s="13" t="s">
        <v>106</v>
      </c>
      <c r="B115" s="5" t="s">
        <v>32</v>
      </c>
      <c r="C115" s="31" t="s">
        <v>107</v>
      </c>
      <c r="D115" s="31" t="s">
        <v>0</v>
      </c>
      <c r="E115" s="21">
        <v>250000</v>
      </c>
      <c r="F115" s="28"/>
      <c r="H115" s="23"/>
      <c r="I115" s="22"/>
      <c r="J115" s="22"/>
      <c r="K115" s="22"/>
    </row>
    <row r="116" spans="1:11" ht="31.5" x14ac:dyDescent="0.2">
      <c r="A116" s="13" t="s">
        <v>108</v>
      </c>
      <c r="B116" s="5" t="s">
        <v>32</v>
      </c>
      <c r="C116" s="31" t="s">
        <v>109</v>
      </c>
      <c r="D116" s="31" t="s">
        <v>0</v>
      </c>
      <c r="E116" s="21">
        <v>250000</v>
      </c>
      <c r="F116" s="28"/>
      <c r="H116" s="23"/>
      <c r="I116" s="22"/>
      <c r="J116" s="22"/>
      <c r="K116" s="22"/>
    </row>
    <row r="117" spans="1:11" ht="31.5" x14ac:dyDescent="0.2">
      <c r="A117" s="15" t="s">
        <v>17</v>
      </c>
      <c r="B117" s="16" t="s">
        <v>32</v>
      </c>
      <c r="C117" s="26" t="s">
        <v>109</v>
      </c>
      <c r="D117" s="26" t="s">
        <v>18</v>
      </c>
      <c r="E117" s="27">
        <v>250000</v>
      </c>
      <c r="F117" s="28"/>
      <c r="H117" s="23"/>
      <c r="I117" s="22"/>
      <c r="J117" s="22"/>
      <c r="K117" s="22"/>
    </row>
    <row r="118" spans="1:11" ht="31.5" x14ac:dyDescent="0.2">
      <c r="A118" s="13" t="s">
        <v>269</v>
      </c>
      <c r="B118" s="5" t="s">
        <v>32</v>
      </c>
      <c r="C118" s="31" t="s">
        <v>270</v>
      </c>
      <c r="D118" s="31" t="s">
        <v>0</v>
      </c>
      <c r="E118" s="21">
        <v>302000</v>
      </c>
      <c r="F118" s="28"/>
      <c r="H118" s="23"/>
      <c r="I118" s="22"/>
      <c r="J118" s="22"/>
      <c r="K118" s="22"/>
    </row>
    <row r="119" spans="1:11" ht="31.5" x14ac:dyDescent="0.2">
      <c r="A119" s="13" t="s">
        <v>271</v>
      </c>
      <c r="B119" s="5" t="s">
        <v>32</v>
      </c>
      <c r="C119" s="31" t="s">
        <v>272</v>
      </c>
      <c r="D119" s="31" t="s">
        <v>0</v>
      </c>
      <c r="E119" s="21">
        <v>302000</v>
      </c>
      <c r="F119" s="28"/>
      <c r="H119" s="23"/>
      <c r="I119" s="22"/>
      <c r="J119" s="22"/>
      <c r="K119" s="22"/>
    </row>
    <row r="120" spans="1:11" ht="31.5" x14ac:dyDescent="0.2">
      <c r="A120" s="15" t="s">
        <v>17</v>
      </c>
      <c r="B120" s="16" t="s">
        <v>32</v>
      </c>
      <c r="C120" s="26" t="s">
        <v>272</v>
      </c>
      <c r="D120" s="26" t="s">
        <v>18</v>
      </c>
      <c r="E120" s="27">
        <v>302000</v>
      </c>
      <c r="F120" s="28"/>
      <c r="H120" s="23"/>
      <c r="I120" s="22"/>
      <c r="J120" s="22"/>
      <c r="K120" s="22"/>
    </row>
    <row r="121" spans="1:11" ht="31.5" x14ac:dyDescent="0.2">
      <c r="A121" s="13" t="s">
        <v>112</v>
      </c>
      <c r="B121" s="5" t="s">
        <v>32</v>
      </c>
      <c r="C121" s="31" t="s">
        <v>113</v>
      </c>
      <c r="D121" s="31" t="s">
        <v>0</v>
      </c>
      <c r="E121" s="21">
        <f>E122+E124+E127+E130+E132</f>
        <v>12349957</v>
      </c>
      <c r="F121" s="28"/>
      <c r="H121" s="19"/>
      <c r="I121" s="22"/>
      <c r="J121" s="22"/>
      <c r="K121" s="22"/>
    </row>
    <row r="122" spans="1:11" ht="47.25" x14ac:dyDescent="0.2">
      <c r="A122" s="13" t="s">
        <v>114</v>
      </c>
      <c r="B122" s="5" t="s">
        <v>32</v>
      </c>
      <c r="C122" s="31" t="s">
        <v>115</v>
      </c>
      <c r="D122" s="31" t="s">
        <v>0</v>
      </c>
      <c r="E122" s="21">
        <f>E123</f>
        <v>74000</v>
      </c>
      <c r="F122" s="28"/>
      <c r="H122" s="23"/>
      <c r="I122" s="22"/>
      <c r="J122" s="22"/>
      <c r="K122" s="22"/>
    </row>
    <row r="123" spans="1:11" ht="15.75" x14ac:dyDescent="0.2">
      <c r="A123" s="15" t="s">
        <v>48</v>
      </c>
      <c r="B123" s="16" t="s">
        <v>32</v>
      </c>
      <c r="C123" s="26" t="s">
        <v>115</v>
      </c>
      <c r="D123" s="26" t="s">
        <v>49</v>
      </c>
      <c r="E123" s="27">
        <v>74000</v>
      </c>
      <c r="F123" s="28"/>
      <c r="H123" s="23"/>
      <c r="I123" s="22"/>
      <c r="J123" s="22"/>
      <c r="K123" s="22"/>
    </row>
    <row r="124" spans="1:11" ht="15.75" x14ac:dyDescent="0.2">
      <c r="A124" s="13" t="s">
        <v>116</v>
      </c>
      <c r="B124" s="5" t="s">
        <v>32</v>
      </c>
      <c r="C124" s="31" t="s">
        <v>117</v>
      </c>
      <c r="D124" s="31" t="s">
        <v>0</v>
      </c>
      <c r="E124" s="21">
        <f>E125</f>
        <v>11866750</v>
      </c>
      <c r="F124" s="28"/>
      <c r="H124" s="23"/>
      <c r="I124" s="22"/>
      <c r="J124" s="22"/>
      <c r="K124" s="22"/>
    </row>
    <row r="125" spans="1:11" ht="94.5" x14ac:dyDescent="0.2">
      <c r="A125" s="15" t="s">
        <v>317</v>
      </c>
      <c r="B125" s="16" t="s">
        <v>32</v>
      </c>
      <c r="C125" s="26" t="s">
        <v>118</v>
      </c>
      <c r="D125" s="26" t="s">
        <v>0</v>
      </c>
      <c r="E125" s="27">
        <f>E126</f>
        <v>11866750</v>
      </c>
      <c r="F125" s="28"/>
      <c r="H125" s="23"/>
      <c r="I125" s="22"/>
      <c r="J125" s="22"/>
      <c r="K125" s="22"/>
    </row>
    <row r="126" spans="1:11" ht="31.5" x14ac:dyDescent="0.2">
      <c r="A126" s="15" t="s">
        <v>57</v>
      </c>
      <c r="B126" s="16" t="s">
        <v>32</v>
      </c>
      <c r="C126" s="26" t="s">
        <v>118</v>
      </c>
      <c r="D126" s="26" t="s">
        <v>58</v>
      </c>
      <c r="E126" s="27">
        <v>11866750</v>
      </c>
      <c r="F126" s="28"/>
      <c r="H126" s="23"/>
      <c r="I126" s="22"/>
      <c r="J126" s="22"/>
      <c r="K126" s="22"/>
    </row>
    <row r="127" spans="1:11" ht="15.75" x14ac:dyDescent="0.2">
      <c r="A127" s="13" t="s">
        <v>119</v>
      </c>
      <c r="B127" s="5" t="s">
        <v>32</v>
      </c>
      <c r="C127" s="31" t="s">
        <v>120</v>
      </c>
      <c r="D127" s="31" t="s">
        <v>0</v>
      </c>
      <c r="E127" s="21">
        <f>E128+E129</f>
        <v>235670</v>
      </c>
      <c r="F127" s="28"/>
      <c r="H127" s="23"/>
      <c r="I127" s="22"/>
      <c r="J127" s="22"/>
      <c r="K127" s="22"/>
    </row>
    <row r="128" spans="1:11" ht="31.5" x14ac:dyDescent="0.2">
      <c r="A128" s="15" t="s">
        <v>17</v>
      </c>
      <c r="B128" s="16" t="s">
        <v>32</v>
      </c>
      <c r="C128" s="26" t="s">
        <v>120</v>
      </c>
      <c r="D128" s="26" t="s">
        <v>18</v>
      </c>
      <c r="E128" s="27">
        <v>25670</v>
      </c>
      <c r="F128" s="28"/>
      <c r="H128" s="23"/>
      <c r="I128" s="22"/>
      <c r="J128" s="22"/>
      <c r="K128" s="22"/>
    </row>
    <row r="129" spans="1:11" ht="31.5" x14ac:dyDescent="0.2">
      <c r="A129" s="15" t="s">
        <v>121</v>
      </c>
      <c r="B129" s="16" t="s">
        <v>32</v>
      </c>
      <c r="C129" s="26" t="s">
        <v>120</v>
      </c>
      <c r="D129" s="26" t="s">
        <v>122</v>
      </c>
      <c r="E129" s="27">
        <v>210000</v>
      </c>
      <c r="F129" s="28"/>
      <c r="H129" s="23"/>
      <c r="I129" s="22"/>
      <c r="J129" s="22"/>
      <c r="K129" s="22"/>
    </row>
    <row r="130" spans="1:11" ht="31.5" x14ac:dyDescent="0.2">
      <c r="A130" s="13" t="s">
        <v>123</v>
      </c>
      <c r="B130" s="5" t="s">
        <v>32</v>
      </c>
      <c r="C130" s="31" t="s">
        <v>124</v>
      </c>
      <c r="D130" s="31" t="s">
        <v>0</v>
      </c>
      <c r="E130" s="21">
        <f>E131</f>
        <v>166334</v>
      </c>
      <c r="F130" s="28"/>
      <c r="H130" s="23"/>
      <c r="I130" s="22"/>
      <c r="J130" s="22"/>
      <c r="K130" s="22"/>
    </row>
    <row r="131" spans="1:11" ht="31.5" x14ac:dyDescent="0.2">
      <c r="A131" s="15" t="s">
        <v>17</v>
      </c>
      <c r="B131" s="16" t="s">
        <v>32</v>
      </c>
      <c r="C131" s="26" t="s">
        <v>124</v>
      </c>
      <c r="D131" s="26" t="s">
        <v>18</v>
      </c>
      <c r="E131" s="27">
        <v>166334</v>
      </c>
      <c r="F131" s="28"/>
      <c r="H131" s="23"/>
      <c r="I131" s="22"/>
      <c r="J131" s="22"/>
      <c r="K131" s="22"/>
    </row>
    <row r="132" spans="1:11" ht="15.75" x14ac:dyDescent="0.2">
      <c r="A132" s="13" t="s">
        <v>125</v>
      </c>
      <c r="B132" s="5" t="s">
        <v>32</v>
      </c>
      <c r="C132" s="31" t="s">
        <v>126</v>
      </c>
      <c r="D132" s="31" t="s">
        <v>0</v>
      </c>
      <c r="E132" s="21">
        <f>E133</f>
        <v>7203</v>
      </c>
      <c r="F132" s="28"/>
      <c r="H132" s="23"/>
      <c r="I132" s="22"/>
      <c r="J132" s="22"/>
      <c r="K132" s="22"/>
    </row>
    <row r="133" spans="1:11" ht="31.5" x14ac:dyDescent="0.2">
      <c r="A133" s="15" t="s">
        <v>17</v>
      </c>
      <c r="B133" s="16" t="s">
        <v>32</v>
      </c>
      <c r="C133" s="26" t="s">
        <v>126</v>
      </c>
      <c r="D133" s="26" t="s">
        <v>18</v>
      </c>
      <c r="E133" s="27">
        <v>7203</v>
      </c>
      <c r="F133" s="28"/>
      <c r="H133" s="23"/>
      <c r="I133" s="22"/>
      <c r="J133" s="22"/>
      <c r="K133" s="22"/>
    </row>
    <row r="134" spans="1:11" ht="31.5" x14ac:dyDescent="0.2">
      <c r="A134" s="13" t="s">
        <v>127</v>
      </c>
      <c r="B134" s="5" t="s">
        <v>32</v>
      </c>
      <c r="C134" s="31" t="s">
        <v>128</v>
      </c>
      <c r="D134" s="31" t="s">
        <v>0</v>
      </c>
      <c r="E134" s="21">
        <f>E135+E139+E143</f>
        <v>4652289.0599999996</v>
      </c>
      <c r="F134" s="28"/>
      <c r="H134" s="19"/>
      <c r="I134" s="22"/>
      <c r="J134" s="22"/>
      <c r="K134" s="22"/>
    </row>
    <row r="135" spans="1:11" ht="31.5" x14ac:dyDescent="0.2">
      <c r="A135" s="13" t="s">
        <v>129</v>
      </c>
      <c r="B135" s="5" t="s">
        <v>32</v>
      </c>
      <c r="C135" s="31" t="s">
        <v>130</v>
      </c>
      <c r="D135" s="31" t="s">
        <v>0</v>
      </c>
      <c r="E135" s="21">
        <f>E136</f>
        <v>126000</v>
      </c>
      <c r="F135" s="28"/>
      <c r="H135" s="23"/>
      <c r="I135" s="22"/>
      <c r="J135" s="22"/>
      <c r="K135" s="22"/>
    </row>
    <row r="136" spans="1:11" ht="15.75" x14ac:dyDescent="0.2">
      <c r="A136" s="13" t="s">
        <v>131</v>
      </c>
      <c r="B136" s="5" t="s">
        <v>32</v>
      </c>
      <c r="C136" s="31" t="s">
        <v>132</v>
      </c>
      <c r="D136" s="31" t="s">
        <v>0</v>
      </c>
      <c r="E136" s="21">
        <f>E137</f>
        <v>126000</v>
      </c>
      <c r="F136" s="28"/>
      <c r="H136" s="23"/>
      <c r="I136" s="22"/>
      <c r="J136" s="22"/>
      <c r="K136" s="22"/>
    </row>
    <row r="137" spans="1:11" ht="15.75" x14ac:dyDescent="0.2">
      <c r="A137" s="15" t="s">
        <v>131</v>
      </c>
      <c r="B137" s="16" t="s">
        <v>32</v>
      </c>
      <c r="C137" s="26" t="s">
        <v>133</v>
      </c>
      <c r="D137" s="26" t="s">
        <v>0</v>
      </c>
      <c r="E137" s="27">
        <f>E138</f>
        <v>126000</v>
      </c>
      <c r="F137" s="28"/>
      <c r="H137" s="23"/>
      <c r="I137" s="22"/>
      <c r="J137" s="22"/>
      <c r="K137" s="22"/>
    </row>
    <row r="138" spans="1:11" ht="31.5" x14ac:dyDescent="0.2">
      <c r="A138" s="15" t="s">
        <v>121</v>
      </c>
      <c r="B138" s="16" t="s">
        <v>32</v>
      </c>
      <c r="C138" s="26" t="s">
        <v>133</v>
      </c>
      <c r="D138" s="26" t="s">
        <v>122</v>
      </c>
      <c r="E138" s="27">
        <v>126000</v>
      </c>
      <c r="F138" s="28"/>
      <c r="H138" s="23"/>
      <c r="I138" s="22"/>
      <c r="J138" s="22"/>
      <c r="K138" s="22"/>
    </row>
    <row r="139" spans="1:11" ht="15.75" x14ac:dyDescent="0.2">
      <c r="A139" s="13" t="s">
        <v>134</v>
      </c>
      <c r="B139" s="5" t="s">
        <v>32</v>
      </c>
      <c r="C139" s="31" t="s">
        <v>135</v>
      </c>
      <c r="D139" s="31" t="s">
        <v>0</v>
      </c>
      <c r="E139" s="21">
        <f>E140</f>
        <v>609894.93000000005</v>
      </c>
      <c r="F139" s="28"/>
      <c r="H139" s="23"/>
      <c r="I139" s="22"/>
      <c r="J139" s="22"/>
      <c r="K139" s="22"/>
    </row>
    <row r="140" spans="1:11" ht="63" x14ac:dyDescent="0.2">
      <c r="A140" s="13" t="s">
        <v>136</v>
      </c>
      <c r="B140" s="5" t="s">
        <v>32</v>
      </c>
      <c r="C140" s="31" t="s">
        <v>137</v>
      </c>
      <c r="D140" s="31" t="s">
        <v>0</v>
      </c>
      <c r="E140" s="21">
        <f>E141</f>
        <v>609894.93000000005</v>
      </c>
      <c r="F140" s="28"/>
      <c r="H140" s="23"/>
      <c r="I140" s="22"/>
      <c r="J140" s="22"/>
      <c r="K140" s="22"/>
    </row>
    <row r="141" spans="1:11" ht="63" x14ac:dyDescent="0.2">
      <c r="A141" s="15" t="s">
        <v>136</v>
      </c>
      <c r="B141" s="16" t="s">
        <v>32</v>
      </c>
      <c r="C141" s="26" t="s">
        <v>138</v>
      </c>
      <c r="D141" s="26" t="s">
        <v>0</v>
      </c>
      <c r="E141" s="27">
        <f>E142</f>
        <v>609894.93000000005</v>
      </c>
      <c r="F141" s="28"/>
      <c r="H141" s="23"/>
      <c r="I141" s="22"/>
      <c r="J141" s="22"/>
      <c r="K141" s="22"/>
    </row>
    <row r="142" spans="1:11" ht="31.5" x14ac:dyDescent="0.2">
      <c r="A142" s="15" t="s">
        <v>17</v>
      </c>
      <c r="B142" s="16" t="s">
        <v>32</v>
      </c>
      <c r="C142" s="26" t="s">
        <v>138</v>
      </c>
      <c r="D142" s="26" t="s">
        <v>18</v>
      </c>
      <c r="E142" s="27">
        <v>609894.93000000005</v>
      </c>
      <c r="F142" s="28"/>
      <c r="H142" s="23"/>
      <c r="I142" s="22"/>
      <c r="J142" s="22"/>
      <c r="K142" s="22"/>
    </row>
    <row r="143" spans="1:11" ht="15.75" x14ac:dyDescent="0.2">
      <c r="A143" s="13" t="s">
        <v>139</v>
      </c>
      <c r="B143" s="5" t="s">
        <v>32</v>
      </c>
      <c r="C143" s="31" t="s">
        <v>140</v>
      </c>
      <c r="D143" s="31" t="s">
        <v>0</v>
      </c>
      <c r="E143" s="21">
        <f>E144+E146+E148+E150</f>
        <v>3916394.13</v>
      </c>
      <c r="F143" s="28"/>
      <c r="H143" s="19"/>
      <c r="I143" s="22"/>
      <c r="J143" s="22"/>
      <c r="K143" s="22"/>
    </row>
    <row r="144" spans="1:11" ht="47.25" x14ac:dyDescent="0.2">
      <c r="A144" s="13" t="s">
        <v>141</v>
      </c>
      <c r="B144" s="5" t="s">
        <v>32</v>
      </c>
      <c r="C144" s="31" t="s">
        <v>142</v>
      </c>
      <c r="D144" s="31" t="s">
        <v>0</v>
      </c>
      <c r="E144" s="21">
        <f>E145</f>
        <v>230889.42</v>
      </c>
      <c r="F144" s="28"/>
      <c r="H144" s="23"/>
      <c r="I144" s="22"/>
      <c r="J144" s="22"/>
      <c r="K144" s="22"/>
    </row>
    <row r="145" spans="1:11" ht="31.5" x14ac:dyDescent="0.2">
      <c r="A145" s="15" t="s">
        <v>17</v>
      </c>
      <c r="B145" s="16" t="s">
        <v>32</v>
      </c>
      <c r="C145" s="26" t="s">
        <v>142</v>
      </c>
      <c r="D145" s="26" t="s">
        <v>18</v>
      </c>
      <c r="E145" s="27">
        <v>230889.42</v>
      </c>
      <c r="F145" s="28"/>
      <c r="H145" s="23"/>
      <c r="I145" s="22"/>
      <c r="J145" s="22"/>
      <c r="K145" s="22"/>
    </row>
    <row r="146" spans="1:11" ht="31.5" x14ac:dyDescent="0.2">
      <c r="A146" s="13" t="s">
        <v>378</v>
      </c>
      <c r="B146" s="5" t="s">
        <v>32</v>
      </c>
      <c r="C146" s="31" t="s">
        <v>379</v>
      </c>
      <c r="D146" s="31" t="s">
        <v>0</v>
      </c>
      <c r="E146" s="21">
        <f>E147</f>
        <v>12000</v>
      </c>
      <c r="F146" s="28"/>
      <c r="H146" s="23"/>
      <c r="I146" s="22"/>
      <c r="J146" s="22"/>
      <c r="K146" s="22"/>
    </row>
    <row r="147" spans="1:11" ht="31.5" x14ac:dyDescent="0.2">
      <c r="A147" s="15" t="s">
        <v>17</v>
      </c>
      <c r="B147" s="16" t="s">
        <v>32</v>
      </c>
      <c r="C147" s="26" t="s">
        <v>379</v>
      </c>
      <c r="D147" s="26" t="s">
        <v>18</v>
      </c>
      <c r="E147" s="27">
        <v>12000</v>
      </c>
      <c r="F147" s="28"/>
      <c r="H147" s="23"/>
      <c r="I147" s="22"/>
      <c r="J147" s="22"/>
      <c r="K147" s="22"/>
    </row>
    <row r="148" spans="1:11" ht="31.5" x14ac:dyDescent="0.2">
      <c r="A148" s="13" t="s">
        <v>143</v>
      </c>
      <c r="B148" s="5" t="s">
        <v>32</v>
      </c>
      <c r="C148" s="31" t="s">
        <v>144</v>
      </c>
      <c r="D148" s="31" t="s">
        <v>0</v>
      </c>
      <c r="E148" s="21">
        <f>E149</f>
        <v>1425213.71</v>
      </c>
      <c r="F148" s="28"/>
      <c r="H148" s="23"/>
      <c r="I148" s="22"/>
      <c r="J148" s="22"/>
      <c r="K148" s="22"/>
    </row>
    <row r="149" spans="1:11" ht="31.5" x14ac:dyDescent="0.2">
      <c r="A149" s="15" t="s">
        <v>17</v>
      </c>
      <c r="B149" s="16" t="s">
        <v>32</v>
      </c>
      <c r="C149" s="26" t="s">
        <v>144</v>
      </c>
      <c r="D149" s="26" t="s">
        <v>18</v>
      </c>
      <c r="E149" s="27">
        <f>595822.28+829391.43</f>
        <v>1425213.71</v>
      </c>
      <c r="F149" s="28"/>
      <c r="H149" s="23"/>
      <c r="I149" s="22"/>
      <c r="J149" s="22"/>
      <c r="K149" s="22"/>
    </row>
    <row r="150" spans="1:11" ht="15.75" x14ac:dyDescent="0.2">
      <c r="A150" s="13" t="s">
        <v>145</v>
      </c>
      <c r="B150" s="5" t="s">
        <v>32</v>
      </c>
      <c r="C150" s="31" t="s">
        <v>146</v>
      </c>
      <c r="D150" s="31" t="s">
        <v>0</v>
      </c>
      <c r="E150" s="21">
        <f>E151+E152</f>
        <v>2248291</v>
      </c>
      <c r="F150" s="28"/>
      <c r="H150" s="23"/>
      <c r="I150" s="22"/>
      <c r="J150" s="22"/>
      <c r="K150" s="22"/>
    </row>
    <row r="151" spans="1:11" ht="31.5" x14ac:dyDescent="0.2">
      <c r="A151" s="15" t="s">
        <v>17</v>
      </c>
      <c r="B151" s="16" t="s">
        <v>32</v>
      </c>
      <c r="C151" s="26" t="s">
        <v>146</v>
      </c>
      <c r="D151" s="26" t="s">
        <v>18</v>
      </c>
      <c r="E151" s="27">
        <v>2245928.33</v>
      </c>
      <c r="F151" s="28"/>
      <c r="H151" s="23"/>
      <c r="I151" s="22"/>
      <c r="J151" s="22"/>
      <c r="K151" s="22"/>
    </row>
    <row r="152" spans="1:11" ht="15.75" x14ac:dyDescent="0.2">
      <c r="A152" s="15" t="s">
        <v>27</v>
      </c>
      <c r="B152" s="16" t="s">
        <v>32</v>
      </c>
      <c r="C152" s="26" t="s">
        <v>146</v>
      </c>
      <c r="D152" s="26" t="s">
        <v>28</v>
      </c>
      <c r="E152" s="27">
        <v>2362.67</v>
      </c>
      <c r="F152" s="28"/>
      <c r="H152" s="23"/>
      <c r="I152" s="22"/>
      <c r="J152" s="22"/>
      <c r="K152" s="22"/>
    </row>
    <row r="153" spans="1:11" ht="31.5" x14ac:dyDescent="0.2">
      <c r="A153" s="13" t="s">
        <v>147</v>
      </c>
      <c r="B153" s="5" t="s">
        <v>32</v>
      </c>
      <c r="C153" s="31" t="s">
        <v>148</v>
      </c>
      <c r="D153" s="31" t="s">
        <v>0</v>
      </c>
      <c r="E153" s="21">
        <f>E154</f>
        <v>30000</v>
      </c>
      <c r="F153" s="28"/>
      <c r="H153" s="23"/>
      <c r="I153" s="22"/>
      <c r="J153" s="22"/>
      <c r="K153" s="22"/>
    </row>
    <row r="154" spans="1:11" ht="47.25" x14ac:dyDescent="0.2">
      <c r="A154" s="13" t="s">
        <v>149</v>
      </c>
      <c r="B154" s="5" t="s">
        <v>32</v>
      </c>
      <c r="C154" s="31" t="s">
        <v>150</v>
      </c>
      <c r="D154" s="31" t="s">
        <v>0</v>
      </c>
      <c r="E154" s="21">
        <f>E155</f>
        <v>30000</v>
      </c>
      <c r="F154" s="28"/>
      <c r="H154" s="23"/>
      <c r="I154" s="22"/>
      <c r="J154" s="22"/>
      <c r="K154" s="22"/>
    </row>
    <row r="155" spans="1:11" ht="31.5" x14ac:dyDescent="0.2">
      <c r="A155" s="13" t="s">
        <v>151</v>
      </c>
      <c r="B155" s="5" t="s">
        <v>32</v>
      </c>
      <c r="C155" s="31" t="s">
        <v>152</v>
      </c>
      <c r="D155" s="31" t="s">
        <v>0</v>
      </c>
      <c r="E155" s="21">
        <f>E156</f>
        <v>30000</v>
      </c>
      <c r="F155" s="28"/>
      <c r="H155" s="23"/>
      <c r="I155" s="22"/>
      <c r="J155" s="22"/>
      <c r="K155" s="22"/>
    </row>
    <row r="156" spans="1:11" ht="15.75" x14ac:dyDescent="0.2">
      <c r="A156" s="15" t="s">
        <v>48</v>
      </c>
      <c r="B156" s="16" t="s">
        <v>32</v>
      </c>
      <c r="C156" s="26" t="s">
        <v>152</v>
      </c>
      <c r="D156" s="26" t="s">
        <v>49</v>
      </c>
      <c r="E156" s="27">
        <v>30000</v>
      </c>
      <c r="F156" s="28"/>
      <c r="H156" s="23"/>
      <c r="I156" s="22"/>
      <c r="J156" s="22"/>
      <c r="K156" s="22"/>
    </row>
    <row r="157" spans="1:11" ht="31.5" x14ac:dyDescent="0.2">
      <c r="A157" s="13" t="s">
        <v>153</v>
      </c>
      <c r="B157" s="5" t="s">
        <v>32</v>
      </c>
      <c r="C157" s="31" t="s">
        <v>154</v>
      </c>
      <c r="D157" s="31" t="s">
        <v>0</v>
      </c>
      <c r="E157" s="21">
        <f>E158+E166</f>
        <v>10565252.74</v>
      </c>
      <c r="F157" s="28"/>
      <c r="H157" s="19"/>
      <c r="I157" s="22"/>
      <c r="J157" s="22"/>
      <c r="K157" s="22"/>
    </row>
    <row r="158" spans="1:11" ht="47.25" x14ac:dyDescent="0.2">
      <c r="A158" s="13" t="s">
        <v>155</v>
      </c>
      <c r="B158" s="5" t="s">
        <v>32</v>
      </c>
      <c r="C158" s="31" t="s">
        <v>156</v>
      </c>
      <c r="D158" s="31" t="s">
        <v>0</v>
      </c>
      <c r="E158" s="21">
        <f>E159+E161+E164</f>
        <v>10560452.74</v>
      </c>
      <c r="F158" s="28"/>
      <c r="H158" s="23"/>
      <c r="I158" s="22"/>
      <c r="J158" s="22"/>
      <c r="K158" s="22"/>
    </row>
    <row r="159" spans="1:11" ht="31.5" x14ac:dyDescent="0.2">
      <c r="A159" s="13" t="s">
        <v>157</v>
      </c>
      <c r="B159" s="5" t="s">
        <v>32</v>
      </c>
      <c r="C159" s="31" t="s">
        <v>158</v>
      </c>
      <c r="D159" s="31" t="s">
        <v>0</v>
      </c>
      <c r="E159" s="21">
        <f>E160</f>
        <v>123676.1</v>
      </c>
      <c r="F159" s="28"/>
      <c r="H159" s="23"/>
      <c r="I159" s="22"/>
      <c r="J159" s="22"/>
      <c r="K159" s="22"/>
    </row>
    <row r="160" spans="1:11" ht="31.5" x14ac:dyDescent="0.2">
      <c r="A160" s="15" t="s">
        <v>17</v>
      </c>
      <c r="B160" s="16" t="s">
        <v>32</v>
      </c>
      <c r="C160" s="26" t="s">
        <v>158</v>
      </c>
      <c r="D160" s="26" t="s">
        <v>18</v>
      </c>
      <c r="E160" s="27">
        <v>123676.1</v>
      </c>
      <c r="F160" s="28"/>
      <c r="H160" s="23"/>
      <c r="I160" s="22"/>
      <c r="J160" s="22"/>
      <c r="K160" s="22"/>
    </row>
    <row r="161" spans="1:11" ht="31.5" x14ac:dyDescent="0.2">
      <c r="A161" s="15" t="s">
        <v>380</v>
      </c>
      <c r="B161" s="16" t="s">
        <v>32</v>
      </c>
      <c r="C161" s="26" t="s">
        <v>381</v>
      </c>
      <c r="D161" s="26" t="s">
        <v>0</v>
      </c>
      <c r="E161" s="27">
        <f>E162+E163</f>
        <v>10236776.640000001</v>
      </c>
      <c r="F161" s="28"/>
      <c r="H161" s="23"/>
      <c r="I161" s="22"/>
      <c r="J161" s="22"/>
      <c r="K161" s="22"/>
    </row>
    <row r="162" spans="1:11" ht="31.5" x14ac:dyDescent="0.2">
      <c r="A162" s="15" t="s">
        <v>17</v>
      </c>
      <c r="B162" s="16" t="s">
        <v>32</v>
      </c>
      <c r="C162" s="26" t="s">
        <v>381</v>
      </c>
      <c r="D162" s="26" t="s">
        <v>18</v>
      </c>
      <c r="E162" s="27">
        <v>236113.64</v>
      </c>
      <c r="F162" s="28"/>
      <c r="H162" s="23"/>
      <c r="I162" s="22"/>
      <c r="J162" s="22"/>
      <c r="K162" s="22"/>
    </row>
    <row r="163" spans="1:11" ht="15.75" x14ac:dyDescent="0.2">
      <c r="A163" s="15" t="s">
        <v>48</v>
      </c>
      <c r="B163" s="16" t="s">
        <v>32</v>
      </c>
      <c r="C163" s="26" t="s">
        <v>381</v>
      </c>
      <c r="D163" s="26" t="s">
        <v>49</v>
      </c>
      <c r="E163" s="27">
        <v>10000663</v>
      </c>
      <c r="F163" s="28"/>
      <c r="H163" s="23"/>
      <c r="I163" s="22"/>
      <c r="J163" s="22"/>
      <c r="K163" s="22"/>
    </row>
    <row r="164" spans="1:11" ht="15.75" x14ac:dyDescent="0.2">
      <c r="A164" s="13" t="s">
        <v>350</v>
      </c>
      <c r="B164" s="5" t="s">
        <v>32</v>
      </c>
      <c r="C164" s="31" t="s">
        <v>351</v>
      </c>
      <c r="D164" s="31" t="s">
        <v>0</v>
      </c>
      <c r="E164" s="21">
        <f>E165</f>
        <v>200000</v>
      </c>
      <c r="F164" s="28"/>
      <c r="H164" s="23"/>
      <c r="I164" s="22"/>
      <c r="J164" s="22"/>
      <c r="K164" s="22"/>
    </row>
    <row r="165" spans="1:11" ht="31.5" x14ac:dyDescent="0.2">
      <c r="A165" s="15" t="s">
        <v>17</v>
      </c>
      <c r="B165" s="16" t="s">
        <v>32</v>
      </c>
      <c r="C165" s="26" t="s">
        <v>351</v>
      </c>
      <c r="D165" s="26" t="s">
        <v>18</v>
      </c>
      <c r="E165" s="27">
        <v>200000</v>
      </c>
      <c r="F165" s="28"/>
      <c r="H165" s="23"/>
      <c r="I165" s="22"/>
      <c r="J165" s="22"/>
      <c r="K165" s="22"/>
    </row>
    <row r="166" spans="1:11" ht="31.5" x14ac:dyDescent="0.2">
      <c r="A166" s="13" t="s">
        <v>382</v>
      </c>
      <c r="B166" s="5" t="s">
        <v>32</v>
      </c>
      <c r="C166" s="31" t="s">
        <v>383</v>
      </c>
      <c r="D166" s="31" t="s">
        <v>0</v>
      </c>
      <c r="E166" s="21">
        <f>E167</f>
        <v>4800</v>
      </c>
      <c r="F166" s="28"/>
      <c r="H166" s="23"/>
      <c r="I166" s="22"/>
      <c r="J166" s="22"/>
      <c r="K166" s="22"/>
    </row>
    <row r="167" spans="1:11" ht="31.5" x14ac:dyDescent="0.2">
      <c r="A167" s="13" t="s">
        <v>384</v>
      </c>
      <c r="B167" s="5" t="s">
        <v>32</v>
      </c>
      <c r="C167" s="31" t="s">
        <v>385</v>
      </c>
      <c r="D167" s="31" t="s">
        <v>0</v>
      </c>
      <c r="E167" s="21">
        <f>E168</f>
        <v>4800</v>
      </c>
      <c r="F167" s="28"/>
      <c r="H167" s="23"/>
      <c r="I167" s="22"/>
      <c r="J167" s="22"/>
      <c r="K167" s="22"/>
    </row>
    <row r="168" spans="1:11" ht="31.5" x14ac:dyDescent="0.2">
      <c r="A168" s="15" t="s">
        <v>17</v>
      </c>
      <c r="B168" s="16" t="s">
        <v>32</v>
      </c>
      <c r="C168" s="26" t="s">
        <v>385</v>
      </c>
      <c r="D168" s="26" t="s">
        <v>18</v>
      </c>
      <c r="E168" s="27">
        <v>4800</v>
      </c>
      <c r="F168" s="28"/>
      <c r="H168" s="23"/>
      <c r="I168" s="22"/>
      <c r="J168" s="22"/>
      <c r="K168" s="22"/>
    </row>
    <row r="169" spans="1:11" ht="31.5" x14ac:dyDescent="0.2">
      <c r="A169" s="13" t="s">
        <v>159</v>
      </c>
      <c r="B169" s="5" t="s">
        <v>32</v>
      </c>
      <c r="C169" s="31" t="s">
        <v>160</v>
      </c>
      <c r="D169" s="31" t="s">
        <v>0</v>
      </c>
      <c r="E169" s="21">
        <f>E170+E172</f>
        <v>12545</v>
      </c>
      <c r="F169" s="28"/>
      <c r="H169" s="19"/>
      <c r="I169" s="22"/>
      <c r="J169" s="22"/>
      <c r="K169" s="22"/>
    </row>
    <row r="170" spans="1:11" ht="15.75" x14ac:dyDescent="0.2">
      <c r="A170" s="13" t="s">
        <v>161</v>
      </c>
      <c r="B170" s="5" t="s">
        <v>32</v>
      </c>
      <c r="C170" s="31" t="s">
        <v>162</v>
      </c>
      <c r="D170" s="31" t="s">
        <v>0</v>
      </c>
      <c r="E170" s="21">
        <f>E171</f>
        <v>6000</v>
      </c>
      <c r="F170" s="28"/>
      <c r="H170" s="23"/>
      <c r="I170" s="22"/>
      <c r="J170" s="22"/>
      <c r="K170" s="22"/>
    </row>
    <row r="171" spans="1:11" ht="31.5" x14ac:dyDescent="0.2">
      <c r="A171" s="15" t="s">
        <v>17</v>
      </c>
      <c r="B171" s="16" t="s">
        <v>32</v>
      </c>
      <c r="C171" s="26" t="s">
        <v>162</v>
      </c>
      <c r="D171" s="26" t="s">
        <v>18</v>
      </c>
      <c r="E171" s="27">
        <v>6000</v>
      </c>
      <c r="F171" s="28"/>
      <c r="H171" s="23"/>
      <c r="I171" s="22"/>
      <c r="J171" s="22"/>
      <c r="K171" s="22"/>
    </row>
    <row r="172" spans="1:11" ht="31.5" x14ac:dyDescent="0.2">
      <c r="A172" s="13" t="s">
        <v>163</v>
      </c>
      <c r="B172" s="5" t="s">
        <v>32</v>
      </c>
      <c r="C172" s="31" t="s">
        <v>164</v>
      </c>
      <c r="D172" s="31" t="s">
        <v>0</v>
      </c>
      <c r="E172" s="21">
        <f>E173</f>
        <v>6545</v>
      </c>
      <c r="F172" s="28"/>
      <c r="H172" s="23"/>
      <c r="I172" s="22"/>
      <c r="J172" s="22"/>
      <c r="K172" s="22"/>
    </row>
    <row r="173" spans="1:11" ht="31.5" x14ac:dyDescent="0.2">
      <c r="A173" s="15" t="s">
        <v>17</v>
      </c>
      <c r="B173" s="16" t="s">
        <v>32</v>
      </c>
      <c r="C173" s="26" t="s">
        <v>164</v>
      </c>
      <c r="D173" s="26" t="s">
        <v>18</v>
      </c>
      <c r="E173" s="27">
        <v>6545</v>
      </c>
      <c r="F173" s="28"/>
      <c r="H173" s="23"/>
      <c r="I173" s="22"/>
      <c r="J173" s="22"/>
      <c r="K173" s="22"/>
    </row>
    <row r="174" spans="1:11" ht="15.75" x14ac:dyDescent="0.2">
      <c r="A174" s="13" t="s">
        <v>13</v>
      </c>
      <c r="B174" s="5" t="s">
        <v>32</v>
      </c>
      <c r="C174" s="31" t="s">
        <v>14</v>
      </c>
      <c r="D174" s="31" t="s">
        <v>0</v>
      </c>
      <c r="E174" s="21">
        <f>E175+E177+E179+E181+E183+E186+E188+E191+E194+E197+E199+E201+E204+E206+E209+E211+E213+E215+E217+E219</f>
        <v>71090992.149999991</v>
      </c>
      <c r="F174" s="28"/>
      <c r="H174" s="19"/>
      <c r="I174" s="22"/>
      <c r="J174" s="22"/>
      <c r="K174" s="22"/>
    </row>
    <row r="175" spans="1:11" ht="31.5" x14ac:dyDescent="0.2">
      <c r="A175" s="15" t="s">
        <v>167</v>
      </c>
      <c r="B175" s="16" t="s">
        <v>32</v>
      </c>
      <c r="C175" s="26" t="s">
        <v>168</v>
      </c>
      <c r="D175" s="26" t="s">
        <v>0</v>
      </c>
      <c r="E175" s="27">
        <f>E176</f>
        <v>14700</v>
      </c>
      <c r="F175" s="28"/>
      <c r="H175" s="23"/>
      <c r="I175" s="22"/>
      <c r="J175" s="22"/>
      <c r="K175" s="22"/>
    </row>
    <row r="176" spans="1:11" ht="31.5" x14ac:dyDescent="0.2">
      <c r="A176" s="15" t="s">
        <v>17</v>
      </c>
      <c r="B176" s="16" t="s">
        <v>32</v>
      </c>
      <c r="C176" s="26" t="s">
        <v>168</v>
      </c>
      <c r="D176" s="26" t="s">
        <v>18</v>
      </c>
      <c r="E176" s="27">
        <v>14700</v>
      </c>
      <c r="F176" s="28"/>
      <c r="H176" s="23"/>
      <c r="I176" s="22"/>
      <c r="J176" s="22"/>
      <c r="K176" s="22"/>
    </row>
    <row r="177" spans="1:11" ht="110.25" x14ac:dyDescent="0.2">
      <c r="A177" s="15" t="s">
        <v>402</v>
      </c>
      <c r="B177" s="16" t="s">
        <v>32</v>
      </c>
      <c r="C177" s="26" t="s">
        <v>169</v>
      </c>
      <c r="D177" s="26" t="s">
        <v>0</v>
      </c>
      <c r="E177" s="27">
        <f>E178</f>
        <v>60000</v>
      </c>
      <c r="F177" s="28"/>
      <c r="H177" s="23"/>
      <c r="I177" s="22"/>
      <c r="J177" s="22"/>
      <c r="K177" s="22"/>
    </row>
    <row r="178" spans="1:11" ht="15.75" x14ac:dyDescent="0.2">
      <c r="A178" s="15" t="s">
        <v>48</v>
      </c>
      <c r="B178" s="16" t="s">
        <v>32</v>
      </c>
      <c r="C178" s="26" t="s">
        <v>169</v>
      </c>
      <c r="D178" s="26" t="s">
        <v>49</v>
      </c>
      <c r="E178" s="27">
        <v>60000</v>
      </c>
      <c r="F178" s="28"/>
      <c r="H178" s="23"/>
      <c r="I178" s="22"/>
      <c r="J178" s="22"/>
      <c r="K178" s="22"/>
    </row>
    <row r="179" spans="1:11" ht="50.25" customHeight="1" x14ac:dyDescent="0.2">
      <c r="A179" s="15" t="s">
        <v>403</v>
      </c>
      <c r="B179" s="16" t="s">
        <v>32</v>
      </c>
      <c r="C179" s="26" t="s">
        <v>170</v>
      </c>
      <c r="D179" s="26" t="s">
        <v>0</v>
      </c>
      <c r="E179" s="27">
        <f>E180</f>
        <v>150575</v>
      </c>
      <c r="F179" s="28"/>
      <c r="H179" s="23"/>
      <c r="I179" s="22"/>
      <c r="J179" s="22"/>
      <c r="K179" s="22"/>
    </row>
    <row r="180" spans="1:11" ht="15.75" x14ac:dyDescent="0.2">
      <c r="A180" s="15" t="s">
        <v>48</v>
      </c>
      <c r="B180" s="16" t="s">
        <v>32</v>
      </c>
      <c r="C180" s="26" t="s">
        <v>170</v>
      </c>
      <c r="D180" s="26" t="s">
        <v>49</v>
      </c>
      <c r="E180" s="27">
        <v>150575</v>
      </c>
      <c r="F180" s="28"/>
      <c r="H180" s="23"/>
      <c r="I180" s="22"/>
      <c r="J180" s="22"/>
      <c r="K180" s="22"/>
    </row>
    <row r="181" spans="1:11" ht="63" x14ac:dyDescent="0.2">
      <c r="A181" s="15" t="s">
        <v>404</v>
      </c>
      <c r="B181" s="16" t="s">
        <v>32</v>
      </c>
      <c r="C181" s="26" t="s">
        <v>171</v>
      </c>
      <c r="D181" s="26" t="s">
        <v>0</v>
      </c>
      <c r="E181" s="27">
        <f>E182</f>
        <v>20000</v>
      </c>
      <c r="F181" s="28"/>
      <c r="H181" s="23"/>
      <c r="I181" s="22"/>
      <c r="J181" s="22"/>
      <c r="K181" s="22"/>
    </row>
    <row r="182" spans="1:11" ht="15.75" x14ac:dyDescent="0.2">
      <c r="A182" s="15" t="s">
        <v>48</v>
      </c>
      <c r="B182" s="16" t="s">
        <v>32</v>
      </c>
      <c r="C182" s="26" t="s">
        <v>171</v>
      </c>
      <c r="D182" s="26" t="s">
        <v>49</v>
      </c>
      <c r="E182" s="27">
        <v>20000</v>
      </c>
      <c r="F182" s="28"/>
      <c r="H182" s="23"/>
      <c r="I182" s="22"/>
      <c r="J182" s="22"/>
      <c r="K182" s="22"/>
    </row>
    <row r="183" spans="1:11" ht="63" x14ac:dyDescent="0.2">
      <c r="A183" s="15" t="s">
        <v>172</v>
      </c>
      <c r="B183" s="16" t="s">
        <v>32</v>
      </c>
      <c r="C183" s="26" t="s">
        <v>173</v>
      </c>
      <c r="D183" s="26" t="s">
        <v>0</v>
      </c>
      <c r="E183" s="27">
        <f>E184+E185</f>
        <v>1915040.1300000004</v>
      </c>
      <c r="F183" s="28"/>
      <c r="H183" s="23"/>
      <c r="I183" s="22"/>
      <c r="J183" s="22"/>
      <c r="K183" s="22"/>
    </row>
    <row r="184" spans="1:11" ht="63" x14ac:dyDescent="0.2">
      <c r="A184" s="15" t="s">
        <v>21</v>
      </c>
      <c r="B184" s="16" t="s">
        <v>32</v>
      </c>
      <c r="C184" s="26" t="s">
        <v>173</v>
      </c>
      <c r="D184" s="26" t="s">
        <v>22</v>
      </c>
      <c r="E184" s="27">
        <f>1236888.59+8687.33+369668.56</f>
        <v>1615244.4800000002</v>
      </c>
      <c r="F184" s="28"/>
      <c r="H184" s="23"/>
      <c r="I184" s="22"/>
      <c r="J184" s="22"/>
      <c r="K184" s="22"/>
    </row>
    <row r="185" spans="1:11" ht="31.5" x14ac:dyDescent="0.2">
      <c r="A185" s="15" t="s">
        <v>17</v>
      </c>
      <c r="B185" s="16" t="s">
        <v>32</v>
      </c>
      <c r="C185" s="26" t="s">
        <v>173</v>
      </c>
      <c r="D185" s="26" t="s">
        <v>18</v>
      </c>
      <c r="E185" s="27">
        <f>41189.11+258606.54</f>
        <v>299795.65000000002</v>
      </c>
      <c r="F185" s="28"/>
      <c r="H185" s="23"/>
      <c r="I185" s="22"/>
      <c r="J185" s="22"/>
      <c r="K185" s="22"/>
    </row>
    <row r="186" spans="1:11" ht="78.75" x14ac:dyDescent="0.2">
      <c r="A186" s="15" t="s">
        <v>318</v>
      </c>
      <c r="B186" s="16" t="s">
        <v>32</v>
      </c>
      <c r="C186" s="26" t="s">
        <v>174</v>
      </c>
      <c r="D186" s="26" t="s">
        <v>0</v>
      </c>
      <c r="E186" s="27">
        <f>E187</f>
        <v>82875</v>
      </c>
      <c r="F186" s="28"/>
      <c r="H186" s="23"/>
      <c r="I186" s="22"/>
      <c r="J186" s="22"/>
      <c r="K186" s="22"/>
    </row>
    <row r="187" spans="1:11" ht="63" x14ac:dyDescent="0.2">
      <c r="A187" s="15" t="s">
        <v>21</v>
      </c>
      <c r="B187" s="16" t="s">
        <v>32</v>
      </c>
      <c r="C187" s="26" t="s">
        <v>174</v>
      </c>
      <c r="D187" s="26" t="s">
        <v>22</v>
      </c>
      <c r="E187" s="27">
        <f>64812+18063</f>
        <v>82875</v>
      </c>
      <c r="F187" s="28"/>
      <c r="H187" s="23"/>
      <c r="I187" s="22"/>
      <c r="J187" s="22"/>
      <c r="K187" s="22"/>
    </row>
    <row r="188" spans="1:11" ht="63" x14ac:dyDescent="0.2">
      <c r="A188" s="15" t="s">
        <v>393</v>
      </c>
      <c r="B188" s="16" t="s">
        <v>32</v>
      </c>
      <c r="C188" s="26" t="s">
        <v>175</v>
      </c>
      <c r="D188" s="26" t="s">
        <v>0</v>
      </c>
      <c r="E188" s="27">
        <f>E189+E190</f>
        <v>396861</v>
      </c>
      <c r="F188" s="28"/>
      <c r="H188" s="23"/>
      <c r="I188" s="22"/>
      <c r="J188" s="22"/>
      <c r="K188" s="22"/>
    </row>
    <row r="189" spans="1:11" ht="63" x14ac:dyDescent="0.2">
      <c r="A189" s="15" t="s">
        <v>21</v>
      </c>
      <c r="B189" s="16" t="s">
        <v>32</v>
      </c>
      <c r="C189" s="26" t="s">
        <v>175</v>
      </c>
      <c r="D189" s="26" t="s">
        <v>22</v>
      </c>
      <c r="E189" s="27">
        <f>300547.3+90313</f>
        <v>390860.3</v>
      </c>
      <c r="F189" s="28"/>
      <c r="H189" s="23"/>
      <c r="I189" s="22"/>
      <c r="J189" s="22"/>
      <c r="K189" s="22"/>
    </row>
    <row r="190" spans="1:11" ht="31.5" x14ac:dyDescent="0.2">
      <c r="A190" s="15" t="s">
        <v>17</v>
      </c>
      <c r="B190" s="16" t="s">
        <v>32</v>
      </c>
      <c r="C190" s="26" t="s">
        <v>175</v>
      </c>
      <c r="D190" s="26" t="s">
        <v>18</v>
      </c>
      <c r="E190" s="27">
        <v>6000.7</v>
      </c>
      <c r="F190" s="28"/>
      <c r="H190" s="23"/>
      <c r="I190" s="22"/>
      <c r="J190" s="22"/>
      <c r="K190" s="22"/>
    </row>
    <row r="191" spans="1:11" ht="63" x14ac:dyDescent="0.2">
      <c r="A191" s="15" t="s">
        <v>319</v>
      </c>
      <c r="B191" s="16" t="s">
        <v>32</v>
      </c>
      <c r="C191" s="26" t="s">
        <v>320</v>
      </c>
      <c r="D191" s="26" t="s">
        <v>0</v>
      </c>
      <c r="E191" s="27">
        <f>E192+E193</f>
        <v>55600</v>
      </c>
      <c r="F191" s="28"/>
      <c r="H191" s="22"/>
      <c r="I191" s="22"/>
      <c r="J191" s="22"/>
      <c r="K191" s="22"/>
    </row>
    <row r="192" spans="1:11" ht="63" x14ac:dyDescent="0.2">
      <c r="A192" s="15" t="s">
        <v>21</v>
      </c>
      <c r="B192" s="16" t="s">
        <v>32</v>
      </c>
      <c r="C192" s="26" t="s">
        <v>320</v>
      </c>
      <c r="D192" s="26" t="s">
        <v>22</v>
      </c>
      <c r="E192" s="27">
        <f>41897+12653</f>
        <v>54550</v>
      </c>
      <c r="F192" s="28"/>
      <c r="H192" s="22"/>
      <c r="I192" s="22"/>
      <c r="J192" s="22"/>
      <c r="K192" s="22"/>
    </row>
    <row r="193" spans="1:11" ht="31.5" x14ac:dyDescent="0.2">
      <c r="A193" s="15" t="s">
        <v>17</v>
      </c>
      <c r="B193" s="16" t="s">
        <v>32</v>
      </c>
      <c r="C193" s="26" t="s">
        <v>320</v>
      </c>
      <c r="D193" s="26" t="s">
        <v>18</v>
      </c>
      <c r="E193" s="27">
        <v>1050</v>
      </c>
      <c r="F193" s="28"/>
      <c r="H193" s="22"/>
      <c r="I193" s="22"/>
      <c r="J193" s="22"/>
      <c r="K193" s="22"/>
    </row>
    <row r="194" spans="1:11" ht="78.75" x14ac:dyDescent="0.2">
      <c r="A194" s="15" t="s">
        <v>321</v>
      </c>
      <c r="B194" s="16" t="s">
        <v>32</v>
      </c>
      <c r="C194" s="26" t="s">
        <v>176</v>
      </c>
      <c r="D194" s="26" t="s">
        <v>0</v>
      </c>
      <c r="E194" s="27">
        <f>E195+E196</f>
        <v>26900</v>
      </c>
      <c r="F194" s="28"/>
      <c r="H194" s="22"/>
      <c r="I194" s="22"/>
      <c r="J194" s="22"/>
      <c r="K194" s="22"/>
    </row>
    <row r="195" spans="1:11" ht="63" x14ac:dyDescent="0.2">
      <c r="A195" s="15" t="s">
        <v>21</v>
      </c>
      <c r="B195" s="16" t="s">
        <v>32</v>
      </c>
      <c r="C195" s="26" t="s">
        <v>176</v>
      </c>
      <c r="D195" s="26" t="s">
        <v>22</v>
      </c>
      <c r="E195" s="27">
        <f>13749+4151</f>
        <v>17900</v>
      </c>
      <c r="F195" s="28"/>
      <c r="H195" s="22"/>
      <c r="I195" s="22"/>
      <c r="J195" s="22"/>
      <c r="K195" s="22"/>
    </row>
    <row r="196" spans="1:11" ht="31.5" x14ac:dyDescent="0.2">
      <c r="A196" s="15" t="s">
        <v>17</v>
      </c>
      <c r="B196" s="16" t="s">
        <v>32</v>
      </c>
      <c r="C196" s="26" t="s">
        <v>176</v>
      </c>
      <c r="D196" s="26" t="s">
        <v>18</v>
      </c>
      <c r="E196" s="27">
        <v>9000</v>
      </c>
      <c r="F196" s="28"/>
      <c r="H196" s="22"/>
      <c r="I196" s="22"/>
      <c r="J196" s="22"/>
      <c r="K196" s="22"/>
    </row>
    <row r="197" spans="1:11" ht="47.25" x14ac:dyDescent="0.2">
      <c r="A197" s="15" t="s">
        <v>322</v>
      </c>
      <c r="B197" s="16" t="s">
        <v>32</v>
      </c>
      <c r="C197" s="26" t="s">
        <v>323</v>
      </c>
      <c r="D197" s="26" t="s">
        <v>0</v>
      </c>
      <c r="E197" s="27">
        <f>E198</f>
        <v>1540</v>
      </c>
      <c r="F197" s="28"/>
      <c r="H197" s="22"/>
      <c r="I197" s="22"/>
      <c r="J197" s="22"/>
      <c r="K197" s="22"/>
    </row>
    <row r="198" spans="1:11" ht="31.5" x14ac:dyDescent="0.2">
      <c r="A198" s="15" t="s">
        <v>17</v>
      </c>
      <c r="B198" s="16" t="s">
        <v>32</v>
      </c>
      <c r="C198" s="26" t="s">
        <v>323</v>
      </c>
      <c r="D198" s="26" t="s">
        <v>18</v>
      </c>
      <c r="E198" s="27">
        <v>1540</v>
      </c>
      <c r="F198" s="28"/>
      <c r="H198" s="22"/>
      <c r="I198" s="22"/>
      <c r="J198" s="22"/>
      <c r="K198" s="22"/>
    </row>
    <row r="199" spans="1:11" ht="15.75" x14ac:dyDescent="0.2">
      <c r="A199" s="15" t="s">
        <v>177</v>
      </c>
      <c r="B199" s="16" t="s">
        <v>32</v>
      </c>
      <c r="C199" s="26" t="s">
        <v>178</v>
      </c>
      <c r="D199" s="26" t="s">
        <v>0</v>
      </c>
      <c r="E199" s="27">
        <f>E200</f>
        <v>3427346.36</v>
      </c>
      <c r="F199" s="28"/>
      <c r="H199" s="22"/>
      <c r="I199" s="22"/>
      <c r="J199" s="22"/>
      <c r="K199" s="22"/>
    </row>
    <row r="200" spans="1:11" ht="63" x14ac:dyDescent="0.2">
      <c r="A200" s="15" t="s">
        <v>21</v>
      </c>
      <c r="B200" s="16" t="s">
        <v>32</v>
      </c>
      <c r="C200" s="26" t="s">
        <v>178</v>
      </c>
      <c r="D200" s="26" t="s">
        <v>22</v>
      </c>
      <c r="E200" s="27">
        <f>2860159.23+567187.13</f>
        <v>3427346.36</v>
      </c>
      <c r="F200" s="28"/>
      <c r="H200" s="22"/>
      <c r="I200" s="22"/>
      <c r="J200" s="22"/>
      <c r="K200" s="22"/>
    </row>
    <row r="201" spans="1:11" ht="47.25" x14ac:dyDescent="0.2">
      <c r="A201" s="15" t="s">
        <v>25</v>
      </c>
      <c r="B201" s="16" t="s">
        <v>32</v>
      </c>
      <c r="C201" s="26" t="s">
        <v>26</v>
      </c>
      <c r="D201" s="26" t="s">
        <v>0</v>
      </c>
      <c r="E201" s="27">
        <f>E202+E203</f>
        <v>52403378.43</v>
      </c>
      <c r="F201" s="28"/>
      <c r="H201" s="22"/>
      <c r="I201" s="22"/>
      <c r="J201" s="22"/>
      <c r="K201" s="22"/>
    </row>
    <row r="202" spans="1:11" ht="63" x14ac:dyDescent="0.2">
      <c r="A202" s="15" t="s">
        <v>21</v>
      </c>
      <c r="B202" s="16" t="s">
        <v>32</v>
      </c>
      <c r="C202" s="26" t="s">
        <v>26</v>
      </c>
      <c r="D202" s="26" t="s">
        <v>22</v>
      </c>
      <c r="E202" s="27">
        <f>7962.32+37756831.74+504931.44+10952631.42</f>
        <v>49222356.920000002</v>
      </c>
      <c r="F202" s="28"/>
      <c r="H202" s="22"/>
      <c r="I202" s="22"/>
      <c r="J202" s="22"/>
      <c r="K202" s="22"/>
    </row>
    <row r="203" spans="1:11" ht="31.5" x14ac:dyDescent="0.2">
      <c r="A203" s="15" t="s">
        <v>17</v>
      </c>
      <c r="B203" s="16" t="s">
        <v>32</v>
      </c>
      <c r="C203" s="26" t="s">
        <v>26</v>
      </c>
      <c r="D203" s="26" t="s">
        <v>18</v>
      </c>
      <c r="E203" s="27">
        <f>816313.48+2364708.03</f>
        <v>3181021.51</v>
      </c>
      <c r="F203" s="28"/>
      <c r="H203" s="22"/>
      <c r="I203" s="22"/>
      <c r="J203" s="22"/>
      <c r="K203" s="22"/>
    </row>
    <row r="204" spans="1:11" ht="15.75" x14ac:dyDescent="0.2">
      <c r="A204" s="15" t="s">
        <v>305</v>
      </c>
      <c r="B204" s="16" t="s">
        <v>32</v>
      </c>
      <c r="C204" s="26" t="s">
        <v>306</v>
      </c>
      <c r="D204" s="26" t="s">
        <v>0</v>
      </c>
      <c r="E204" s="27">
        <f>E205</f>
        <v>788999.26</v>
      </c>
      <c r="F204" s="28"/>
      <c r="H204" s="22"/>
      <c r="I204" s="22"/>
      <c r="J204" s="22"/>
      <c r="K204" s="22"/>
    </row>
    <row r="205" spans="1:11" ht="31.5" x14ac:dyDescent="0.2">
      <c r="A205" s="15" t="s">
        <v>17</v>
      </c>
      <c r="B205" s="16" t="s">
        <v>32</v>
      </c>
      <c r="C205" s="26" t="s">
        <v>306</v>
      </c>
      <c r="D205" s="26" t="s">
        <v>18</v>
      </c>
      <c r="E205" s="27">
        <v>788999.26</v>
      </c>
      <c r="F205" s="28"/>
      <c r="H205" s="22"/>
      <c r="I205" s="22"/>
      <c r="J205" s="22"/>
      <c r="K205" s="22"/>
    </row>
    <row r="206" spans="1:11" ht="15.75" x14ac:dyDescent="0.2">
      <c r="A206" s="15" t="s">
        <v>179</v>
      </c>
      <c r="B206" s="16" t="s">
        <v>32</v>
      </c>
      <c r="C206" s="26" t="s">
        <v>180</v>
      </c>
      <c r="D206" s="26" t="s">
        <v>0</v>
      </c>
      <c r="E206" s="27">
        <f>E207+E208</f>
        <v>473122.43</v>
      </c>
      <c r="F206" s="28"/>
      <c r="H206" s="22"/>
      <c r="I206" s="22"/>
      <c r="J206" s="22"/>
      <c r="K206" s="22"/>
    </row>
    <row r="207" spans="1:11" ht="31.5" x14ac:dyDescent="0.2">
      <c r="A207" s="15" t="s">
        <v>17</v>
      </c>
      <c r="B207" s="16" t="s">
        <v>32</v>
      </c>
      <c r="C207" s="26" t="s">
        <v>180</v>
      </c>
      <c r="D207" s="26" t="s">
        <v>18</v>
      </c>
      <c r="E207" s="27">
        <v>246044.51</v>
      </c>
      <c r="F207" s="28"/>
      <c r="H207" s="22"/>
      <c r="I207" s="22"/>
      <c r="J207" s="22"/>
      <c r="K207" s="22"/>
    </row>
    <row r="208" spans="1:11" ht="15.75" x14ac:dyDescent="0.2">
      <c r="A208" s="15" t="s">
        <v>27</v>
      </c>
      <c r="B208" s="16" t="s">
        <v>32</v>
      </c>
      <c r="C208" s="26" t="s">
        <v>180</v>
      </c>
      <c r="D208" s="26" t="s">
        <v>28</v>
      </c>
      <c r="E208" s="27">
        <f>77183+60492+89402.92</f>
        <v>227077.91999999998</v>
      </c>
      <c r="F208" s="28"/>
      <c r="H208" s="22"/>
      <c r="I208" s="22"/>
      <c r="J208" s="22"/>
      <c r="K208" s="22"/>
    </row>
    <row r="209" spans="1:11" ht="31.5" x14ac:dyDescent="0.2">
      <c r="A209" s="15" t="s">
        <v>181</v>
      </c>
      <c r="B209" s="16" t="s">
        <v>32</v>
      </c>
      <c r="C209" s="26" t="s">
        <v>182</v>
      </c>
      <c r="D209" s="26" t="s">
        <v>0</v>
      </c>
      <c r="E209" s="27">
        <f>E210</f>
        <v>5656296.8200000003</v>
      </c>
      <c r="F209" s="28"/>
      <c r="H209" s="22"/>
      <c r="I209" s="22"/>
      <c r="J209" s="22"/>
      <c r="K209" s="22"/>
    </row>
    <row r="210" spans="1:11" ht="15.75" x14ac:dyDescent="0.2">
      <c r="A210" s="15" t="s">
        <v>48</v>
      </c>
      <c r="B210" s="16" t="s">
        <v>32</v>
      </c>
      <c r="C210" s="26" t="s">
        <v>182</v>
      </c>
      <c r="D210" s="26" t="s">
        <v>49</v>
      </c>
      <c r="E210" s="27">
        <v>5656296.8200000003</v>
      </c>
      <c r="F210" s="28"/>
      <c r="H210" s="22"/>
      <c r="I210" s="22"/>
      <c r="J210" s="22"/>
      <c r="K210" s="22"/>
    </row>
    <row r="211" spans="1:11" ht="31.5" x14ac:dyDescent="0.2">
      <c r="A211" s="15" t="s">
        <v>352</v>
      </c>
      <c r="B211" s="16" t="s">
        <v>32</v>
      </c>
      <c r="C211" s="26" t="s">
        <v>353</v>
      </c>
      <c r="D211" s="26" t="s">
        <v>0</v>
      </c>
      <c r="E211" s="27">
        <f>E212</f>
        <v>16483.16</v>
      </c>
      <c r="F211" s="28"/>
      <c r="H211" s="22"/>
      <c r="I211" s="22"/>
      <c r="J211" s="22"/>
      <c r="K211" s="22"/>
    </row>
    <row r="212" spans="1:11" ht="15.75" x14ac:dyDescent="0.2">
      <c r="A212" s="15" t="s">
        <v>27</v>
      </c>
      <c r="B212" s="16" t="s">
        <v>32</v>
      </c>
      <c r="C212" s="26" t="s">
        <v>353</v>
      </c>
      <c r="D212" s="26" t="s">
        <v>28</v>
      </c>
      <c r="E212" s="27">
        <v>16483.16</v>
      </c>
      <c r="F212" s="28"/>
      <c r="H212" s="22"/>
      <c r="I212" s="22"/>
      <c r="J212" s="22"/>
      <c r="K212" s="22"/>
    </row>
    <row r="213" spans="1:11" ht="47.25" x14ac:dyDescent="0.2">
      <c r="A213" s="15" t="s">
        <v>354</v>
      </c>
      <c r="B213" s="16" t="s">
        <v>32</v>
      </c>
      <c r="C213" s="26" t="s">
        <v>355</v>
      </c>
      <c r="D213" s="26" t="s">
        <v>0</v>
      </c>
      <c r="E213" s="27">
        <f>E214</f>
        <v>540826</v>
      </c>
      <c r="F213" s="28"/>
      <c r="H213" s="22"/>
      <c r="I213" s="22"/>
      <c r="J213" s="22"/>
      <c r="K213" s="22"/>
    </row>
    <row r="214" spans="1:11" ht="31.5" x14ac:dyDescent="0.2">
      <c r="A214" s="15" t="s">
        <v>17</v>
      </c>
      <c r="B214" s="16" t="s">
        <v>32</v>
      </c>
      <c r="C214" s="26" t="s">
        <v>355</v>
      </c>
      <c r="D214" s="26" t="s">
        <v>18</v>
      </c>
      <c r="E214" s="27">
        <v>540826</v>
      </c>
      <c r="F214" s="28"/>
      <c r="H214" s="22"/>
      <c r="I214" s="22"/>
      <c r="J214" s="22"/>
      <c r="K214" s="22"/>
    </row>
    <row r="215" spans="1:11" ht="31.5" x14ac:dyDescent="0.2">
      <c r="A215" s="15" t="s">
        <v>183</v>
      </c>
      <c r="B215" s="16" t="s">
        <v>32</v>
      </c>
      <c r="C215" s="26" t="s">
        <v>184</v>
      </c>
      <c r="D215" s="26" t="s">
        <v>0</v>
      </c>
      <c r="E215" s="27">
        <f>E216</f>
        <v>1243896.1000000001</v>
      </c>
      <c r="F215" s="28"/>
      <c r="H215" s="22"/>
      <c r="I215" s="22"/>
      <c r="J215" s="22"/>
      <c r="K215" s="22"/>
    </row>
    <row r="216" spans="1:11" ht="31.5" x14ac:dyDescent="0.2">
      <c r="A216" s="15" t="s">
        <v>17</v>
      </c>
      <c r="B216" s="16" t="s">
        <v>32</v>
      </c>
      <c r="C216" s="26" t="s">
        <v>184</v>
      </c>
      <c r="D216" s="26" t="s">
        <v>18</v>
      </c>
      <c r="E216" s="27">
        <v>1243896.1000000001</v>
      </c>
      <c r="F216" s="28"/>
      <c r="H216" s="22"/>
      <c r="I216" s="22"/>
      <c r="J216" s="22"/>
      <c r="K216" s="22"/>
    </row>
    <row r="217" spans="1:11" ht="47.25" x14ac:dyDescent="0.2">
      <c r="A217" s="15" t="s">
        <v>29</v>
      </c>
      <c r="B217" s="16" t="s">
        <v>32</v>
      </c>
      <c r="C217" s="26" t="s">
        <v>30</v>
      </c>
      <c r="D217" s="26" t="s">
        <v>0</v>
      </c>
      <c r="E217" s="27">
        <f>E218</f>
        <v>200000</v>
      </c>
      <c r="F217" s="28"/>
      <c r="H217" s="22"/>
      <c r="I217" s="22"/>
      <c r="J217" s="22"/>
      <c r="K217" s="22"/>
    </row>
    <row r="218" spans="1:11" ht="31.5" x14ac:dyDescent="0.2">
      <c r="A218" s="15" t="s">
        <v>17</v>
      </c>
      <c r="B218" s="16" t="s">
        <v>32</v>
      </c>
      <c r="C218" s="26" t="s">
        <v>30</v>
      </c>
      <c r="D218" s="26" t="s">
        <v>18</v>
      </c>
      <c r="E218" s="27">
        <v>200000</v>
      </c>
      <c r="F218" s="28"/>
      <c r="H218" s="22"/>
      <c r="I218" s="22"/>
      <c r="J218" s="22"/>
      <c r="K218" s="22"/>
    </row>
    <row r="219" spans="1:11" ht="31.5" x14ac:dyDescent="0.2">
      <c r="A219" s="15" t="s">
        <v>328</v>
      </c>
      <c r="B219" s="16" t="s">
        <v>32</v>
      </c>
      <c r="C219" s="26" t="s">
        <v>308</v>
      </c>
      <c r="D219" s="26" t="s">
        <v>0</v>
      </c>
      <c r="E219" s="27">
        <f>E220</f>
        <v>3616552.46</v>
      </c>
      <c r="F219" s="28"/>
      <c r="H219" s="22"/>
      <c r="I219" s="22"/>
      <c r="J219" s="22"/>
      <c r="K219" s="22"/>
    </row>
    <row r="220" spans="1:11" ht="31.5" x14ac:dyDescent="0.2">
      <c r="A220" s="15" t="s">
        <v>17</v>
      </c>
      <c r="B220" s="16" t="s">
        <v>32</v>
      </c>
      <c r="C220" s="26" t="s">
        <v>308</v>
      </c>
      <c r="D220" s="26" t="s">
        <v>18</v>
      </c>
      <c r="E220" s="27">
        <v>3616552.46</v>
      </c>
      <c r="F220" s="28"/>
      <c r="H220" s="22"/>
      <c r="I220" s="22"/>
      <c r="J220" s="22"/>
      <c r="K220" s="22"/>
    </row>
    <row r="221" spans="1:11" ht="31.5" x14ac:dyDescent="0.2">
      <c r="A221" s="9" t="s">
        <v>185</v>
      </c>
      <c r="B221" s="10" t="s">
        <v>186</v>
      </c>
      <c r="C221" s="29" t="s">
        <v>0</v>
      </c>
      <c r="D221" s="29" t="s">
        <v>0</v>
      </c>
      <c r="E221" s="30">
        <f>E222+E230</f>
        <v>531193124.56999999</v>
      </c>
      <c r="F221" s="28"/>
      <c r="H221" s="22"/>
      <c r="I221" s="25"/>
      <c r="J221" s="22"/>
      <c r="K221" s="22"/>
    </row>
    <row r="222" spans="1:11" ht="31.5" x14ac:dyDescent="0.2">
      <c r="A222" s="13" t="s">
        <v>52</v>
      </c>
      <c r="B222" s="5" t="s">
        <v>186</v>
      </c>
      <c r="C222" s="31" t="s">
        <v>53</v>
      </c>
      <c r="D222" s="31" t="s">
        <v>0</v>
      </c>
      <c r="E222" s="21">
        <f>E223</f>
        <v>55000</v>
      </c>
      <c r="F222" s="28"/>
      <c r="H222" s="22"/>
      <c r="I222" s="22"/>
      <c r="J222" s="22"/>
      <c r="K222" s="22"/>
    </row>
    <row r="223" spans="1:11" ht="31.5" x14ac:dyDescent="0.2">
      <c r="A223" s="13" t="s">
        <v>96</v>
      </c>
      <c r="B223" s="5" t="s">
        <v>186</v>
      </c>
      <c r="C223" s="31" t="s">
        <v>97</v>
      </c>
      <c r="D223" s="31" t="s">
        <v>0</v>
      </c>
      <c r="E223" s="21">
        <f>E224+E226+E228</f>
        <v>55000</v>
      </c>
      <c r="F223" s="28"/>
      <c r="H223" s="22"/>
      <c r="I223" s="22"/>
      <c r="J223" s="22"/>
      <c r="K223" s="22"/>
    </row>
    <row r="224" spans="1:11" ht="31.5" x14ac:dyDescent="0.2">
      <c r="A224" s="13" t="s">
        <v>98</v>
      </c>
      <c r="B224" s="5" t="s">
        <v>186</v>
      </c>
      <c r="C224" s="31" t="s">
        <v>99</v>
      </c>
      <c r="D224" s="31" t="s">
        <v>0</v>
      </c>
      <c r="E224" s="21">
        <v>10000</v>
      </c>
      <c r="F224" s="28"/>
      <c r="H224" s="22"/>
      <c r="I224" s="22"/>
      <c r="J224" s="22"/>
      <c r="K224" s="22"/>
    </row>
    <row r="225" spans="1:11" ht="31.5" x14ac:dyDescent="0.2">
      <c r="A225" s="15" t="s">
        <v>17</v>
      </c>
      <c r="B225" s="16" t="s">
        <v>186</v>
      </c>
      <c r="C225" s="26" t="s">
        <v>99</v>
      </c>
      <c r="D225" s="26" t="s">
        <v>18</v>
      </c>
      <c r="E225" s="27">
        <v>10000</v>
      </c>
      <c r="F225" s="28"/>
      <c r="H225" s="22"/>
      <c r="I225" s="22"/>
      <c r="J225" s="22"/>
      <c r="K225" s="22"/>
    </row>
    <row r="226" spans="1:11" ht="15.75" x14ac:dyDescent="0.2">
      <c r="A226" s="13" t="s">
        <v>100</v>
      </c>
      <c r="B226" s="5" t="s">
        <v>186</v>
      </c>
      <c r="C226" s="31" t="s">
        <v>101</v>
      </c>
      <c r="D226" s="31" t="s">
        <v>0</v>
      </c>
      <c r="E226" s="21">
        <v>20000</v>
      </c>
      <c r="F226" s="28"/>
      <c r="H226" s="22"/>
      <c r="I226" s="22"/>
      <c r="J226" s="22"/>
      <c r="K226" s="22"/>
    </row>
    <row r="227" spans="1:11" ht="31.5" x14ac:dyDescent="0.2">
      <c r="A227" s="15" t="s">
        <v>17</v>
      </c>
      <c r="B227" s="16" t="s">
        <v>186</v>
      </c>
      <c r="C227" s="26" t="s">
        <v>101</v>
      </c>
      <c r="D227" s="26" t="s">
        <v>18</v>
      </c>
      <c r="E227" s="27">
        <v>20000</v>
      </c>
      <c r="F227" s="28"/>
      <c r="H227" s="22"/>
      <c r="I227" s="22"/>
      <c r="J227" s="22"/>
      <c r="K227" s="22"/>
    </row>
    <row r="228" spans="1:11" ht="15.75" x14ac:dyDescent="0.2">
      <c r="A228" s="13" t="s">
        <v>102</v>
      </c>
      <c r="B228" s="5" t="s">
        <v>186</v>
      </c>
      <c r="C228" s="31" t="s">
        <v>103</v>
      </c>
      <c r="D228" s="31" t="s">
        <v>0</v>
      </c>
      <c r="E228" s="21">
        <v>25000</v>
      </c>
      <c r="F228" s="28"/>
      <c r="H228" s="22"/>
      <c r="I228" s="22"/>
      <c r="J228" s="22"/>
      <c r="K228" s="22"/>
    </row>
    <row r="229" spans="1:11" ht="31.5" x14ac:dyDescent="0.2">
      <c r="A229" s="15" t="s">
        <v>17</v>
      </c>
      <c r="B229" s="16" t="s">
        <v>186</v>
      </c>
      <c r="C229" s="26" t="s">
        <v>103</v>
      </c>
      <c r="D229" s="26" t="s">
        <v>18</v>
      </c>
      <c r="E229" s="27">
        <v>25000</v>
      </c>
      <c r="F229" s="28"/>
      <c r="H229" s="22"/>
      <c r="I229" s="22"/>
      <c r="J229" s="22"/>
      <c r="K229" s="22"/>
    </row>
    <row r="230" spans="1:11" ht="31.5" x14ac:dyDescent="0.2">
      <c r="A230" s="13" t="s">
        <v>187</v>
      </c>
      <c r="B230" s="5" t="s">
        <v>186</v>
      </c>
      <c r="C230" s="31" t="s">
        <v>188</v>
      </c>
      <c r="D230" s="31" t="s">
        <v>0</v>
      </c>
      <c r="E230" s="21">
        <f>E231+E235+E239+E245+E253+E257+E259+E262+E269+E271+E277+E281+E285+E289+E296</f>
        <v>531138124.56999999</v>
      </c>
      <c r="F230" s="28"/>
      <c r="H230" s="22"/>
      <c r="I230" s="22"/>
      <c r="J230" s="22"/>
      <c r="K230" s="22"/>
    </row>
    <row r="231" spans="1:11" ht="31.5" x14ac:dyDescent="0.2">
      <c r="A231" s="13" t="s">
        <v>189</v>
      </c>
      <c r="B231" s="5" t="s">
        <v>186</v>
      </c>
      <c r="C231" s="31" t="s">
        <v>190</v>
      </c>
      <c r="D231" s="31" t="s">
        <v>0</v>
      </c>
      <c r="E231" s="21">
        <f>E232+E233</f>
        <v>97624601.629999995</v>
      </c>
      <c r="F231" s="28"/>
      <c r="H231" s="22"/>
      <c r="I231" s="22"/>
      <c r="J231" s="22"/>
      <c r="K231" s="22"/>
    </row>
    <row r="232" spans="1:11" ht="31.5" x14ac:dyDescent="0.2">
      <c r="A232" s="15" t="s">
        <v>121</v>
      </c>
      <c r="B232" s="16" t="s">
        <v>186</v>
      </c>
      <c r="C232" s="26" t="s">
        <v>190</v>
      </c>
      <c r="D232" s="26" t="s">
        <v>122</v>
      </c>
      <c r="E232" s="27">
        <v>21261601.629999999</v>
      </c>
      <c r="F232" s="28"/>
      <c r="H232" s="22"/>
      <c r="I232" s="22"/>
      <c r="J232" s="22"/>
      <c r="K232" s="22"/>
    </row>
    <row r="233" spans="1:11" ht="47.25" x14ac:dyDescent="0.2">
      <c r="A233" s="15" t="s">
        <v>191</v>
      </c>
      <c r="B233" s="16" t="s">
        <v>186</v>
      </c>
      <c r="C233" s="26" t="s">
        <v>192</v>
      </c>
      <c r="D233" s="26" t="s">
        <v>0</v>
      </c>
      <c r="E233" s="27">
        <f>E234</f>
        <v>76363000</v>
      </c>
      <c r="F233" s="28"/>
      <c r="H233" s="22"/>
      <c r="I233" s="22"/>
      <c r="J233" s="22"/>
      <c r="K233" s="22"/>
    </row>
    <row r="234" spans="1:11" ht="31.5" x14ac:dyDescent="0.2">
      <c r="A234" s="15" t="s">
        <v>121</v>
      </c>
      <c r="B234" s="16" t="s">
        <v>186</v>
      </c>
      <c r="C234" s="26" t="s">
        <v>192</v>
      </c>
      <c r="D234" s="26" t="s">
        <v>122</v>
      </c>
      <c r="E234" s="27">
        <v>76363000</v>
      </c>
      <c r="F234" s="28"/>
      <c r="H234" s="22"/>
      <c r="I234" s="22"/>
      <c r="J234" s="22"/>
      <c r="K234" s="22"/>
    </row>
    <row r="235" spans="1:11" ht="31.5" x14ac:dyDescent="0.2">
      <c r="A235" s="13" t="s">
        <v>193</v>
      </c>
      <c r="B235" s="5" t="s">
        <v>186</v>
      </c>
      <c r="C235" s="31" t="s">
        <v>194</v>
      </c>
      <c r="D235" s="31" t="s">
        <v>0</v>
      </c>
      <c r="E235" s="21">
        <f>E236+E237</f>
        <v>2811865.7800000003</v>
      </c>
      <c r="F235" s="28"/>
      <c r="H235" s="22"/>
      <c r="I235" s="22"/>
      <c r="J235" s="22"/>
      <c r="K235" s="22"/>
    </row>
    <row r="236" spans="1:11" ht="31.5" x14ac:dyDescent="0.2">
      <c r="A236" s="15" t="s">
        <v>121</v>
      </c>
      <c r="B236" s="16" t="s">
        <v>186</v>
      </c>
      <c r="C236" s="26" t="s">
        <v>194</v>
      </c>
      <c r="D236" s="26" t="s">
        <v>122</v>
      </c>
      <c r="E236" s="27">
        <v>1213745.27</v>
      </c>
      <c r="F236" s="28"/>
      <c r="H236" s="22"/>
      <c r="I236" s="22"/>
      <c r="J236" s="22"/>
      <c r="K236" s="22"/>
    </row>
    <row r="237" spans="1:11" ht="78.75" x14ac:dyDescent="0.2">
      <c r="A237" s="15" t="s">
        <v>195</v>
      </c>
      <c r="B237" s="16" t="s">
        <v>186</v>
      </c>
      <c r="C237" s="26" t="s">
        <v>196</v>
      </c>
      <c r="D237" s="26" t="s">
        <v>0</v>
      </c>
      <c r="E237" s="27">
        <f>E238</f>
        <v>1598120.51</v>
      </c>
      <c r="F237" s="28"/>
      <c r="H237" s="22"/>
      <c r="I237" s="22"/>
      <c r="J237" s="22"/>
      <c r="K237" s="22"/>
    </row>
    <row r="238" spans="1:11" ht="31.5" x14ac:dyDescent="0.2">
      <c r="A238" s="15" t="s">
        <v>121</v>
      </c>
      <c r="B238" s="16" t="s">
        <v>186</v>
      </c>
      <c r="C238" s="26" t="s">
        <v>196</v>
      </c>
      <c r="D238" s="26" t="s">
        <v>122</v>
      </c>
      <c r="E238" s="27">
        <v>1598120.51</v>
      </c>
      <c r="F238" s="28"/>
      <c r="H238" s="22"/>
      <c r="I238" s="22"/>
      <c r="J238" s="22"/>
      <c r="K238" s="22"/>
    </row>
    <row r="239" spans="1:11" ht="31.5" x14ac:dyDescent="0.2">
      <c r="A239" s="13" t="s">
        <v>197</v>
      </c>
      <c r="B239" s="5" t="s">
        <v>186</v>
      </c>
      <c r="C239" s="31" t="s">
        <v>198</v>
      </c>
      <c r="D239" s="31" t="s">
        <v>0</v>
      </c>
      <c r="E239" s="21">
        <f>E240+E241+E243</f>
        <v>295084025.22000003</v>
      </c>
      <c r="F239" s="28"/>
      <c r="H239" s="22"/>
      <c r="I239" s="22"/>
      <c r="J239" s="22"/>
      <c r="K239" s="22"/>
    </row>
    <row r="240" spans="1:11" ht="31.5" x14ac:dyDescent="0.2">
      <c r="A240" s="15" t="s">
        <v>121</v>
      </c>
      <c r="B240" s="16" t="s">
        <v>186</v>
      </c>
      <c r="C240" s="26" t="s">
        <v>198</v>
      </c>
      <c r="D240" s="26" t="s">
        <v>122</v>
      </c>
      <c r="E240" s="27">
        <v>25866025.219999999</v>
      </c>
      <c r="F240" s="28"/>
      <c r="H240" s="22"/>
      <c r="I240" s="22"/>
      <c r="J240" s="22"/>
      <c r="K240" s="22"/>
    </row>
    <row r="241" spans="1:11" ht="47.25" x14ac:dyDescent="0.2">
      <c r="A241" s="15" t="s">
        <v>386</v>
      </c>
      <c r="B241" s="16" t="s">
        <v>186</v>
      </c>
      <c r="C241" s="26" t="s">
        <v>387</v>
      </c>
      <c r="D241" s="26" t="s">
        <v>0</v>
      </c>
      <c r="E241" s="27">
        <f>E242</f>
        <v>6840000</v>
      </c>
      <c r="F241" s="28"/>
      <c r="H241" s="22"/>
      <c r="I241" s="22"/>
      <c r="J241" s="22"/>
      <c r="K241" s="22"/>
    </row>
    <row r="242" spans="1:11" ht="31.5" x14ac:dyDescent="0.2">
      <c r="A242" s="15" t="s">
        <v>121</v>
      </c>
      <c r="B242" s="16" t="s">
        <v>186</v>
      </c>
      <c r="C242" s="26" t="s">
        <v>387</v>
      </c>
      <c r="D242" s="26" t="s">
        <v>122</v>
      </c>
      <c r="E242" s="27">
        <v>6840000</v>
      </c>
      <c r="F242" s="28"/>
      <c r="H242" s="22"/>
      <c r="I242" s="22"/>
      <c r="J242" s="22"/>
      <c r="K242" s="22"/>
    </row>
    <row r="243" spans="1:11" ht="47.25" x14ac:dyDescent="0.2">
      <c r="A243" s="15" t="s">
        <v>310</v>
      </c>
      <c r="B243" s="16" t="s">
        <v>186</v>
      </c>
      <c r="C243" s="26" t="s">
        <v>311</v>
      </c>
      <c r="D243" s="26" t="s">
        <v>0</v>
      </c>
      <c r="E243" s="27">
        <f>E244</f>
        <v>262378000</v>
      </c>
      <c r="F243" s="28"/>
      <c r="H243" s="22"/>
      <c r="I243" s="22"/>
      <c r="J243" s="22"/>
      <c r="K243" s="22"/>
    </row>
    <row r="244" spans="1:11" ht="31.5" x14ac:dyDescent="0.2">
      <c r="A244" s="15" t="s">
        <v>121</v>
      </c>
      <c r="B244" s="16" t="s">
        <v>186</v>
      </c>
      <c r="C244" s="26" t="s">
        <v>311</v>
      </c>
      <c r="D244" s="26" t="s">
        <v>122</v>
      </c>
      <c r="E244" s="27">
        <v>262378000</v>
      </c>
      <c r="F244" s="28"/>
      <c r="H244" s="22"/>
      <c r="I244" s="22"/>
      <c r="J244" s="22"/>
      <c r="K244" s="22"/>
    </row>
    <row r="245" spans="1:11" ht="15.75" x14ac:dyDescent="0.2">
      <c r="A245" s="13" t="s">
        <v>199</v>
      </c>
      <c r="B245" s="5" t="s">
        <v>186</v>
      </c>
      <c r="C245" s="31" t="s">
        <v>200</v>
      </c>
      <c r="D245" s="31" t="s">
        <v>0</v>
      </c>
      <c r="E245" s="21">
        <f>E246+E247+E249+E251</f>
        <v>10654697.690000001</v>
      </c>
      <c r="F245" s="28"/>
      <c r="H245" s="22"/>
      <c r="I245" s="22"/>
      <c r="J245" s="22"/>
      <c r="K245" s="22"/>
    </row>
    <row r="246" spans="1:11" ht="31.5" x14ac:dyDescent="0.2">
      <c r="A246" s="15" t="s">
        <v>121</v>
      </c>
      <c r="B246" s="16" t="s">
        <v>186</v>
      </c>
      <c r="C246" s="26" t="s">
        <v>200</v>
      </c>
      <c r="D246" s="26" t="s">
        <v>122</v>
      </c>
      <c r="E246" s="27">
        <v>6300549.7599999998</v>
      </c>
      <c r="F246" s="28"/>
      <c r="H246" s="22"/>
      <c r="I246" s="22"/>
      <c r="J246" s="22"/>
      <c r="K246" s="22"/>
    </row>
    <row r="247" spans="1:11" ht="63" x14ac:dyDescent="0.2">
      <c r="A247" s="15" t="s">
        <v>201</v>
      </c>
      <c r="B247" s="16" t="s">
        <v>186</v>
      </c>
      <c r="C247" s="26" t="s">
        <v>202</v>
      </c>
      <c r="D247" s="26" t="s">
        <v>0</v>
      </c>
      <c r="E247" s="27">
        <f>E248</f>
        <v>201879.49</v>
      </c>
      <c r="F247" s="28"/>
      <c r="H247" s="22"/>
      <c r="I247" s="22"/>
      <c r="J247" s="22"/>
      <c r="K247" s="22"/>
    </row>
    <row r="248" spans="1:11" ht="31.5" x14ac:dyDescent="0.2">
      <c r="A248" s="15" t="s">
        <v>121</v>
      </c>
      <c r="B248" s="16" t="s">
        <v>186</v>
      </c>
      <c r="C248" s="26" t="s">
        <v>202</v>
      </c>
      <c r="D248" s="26" t="s">
        <v>122</v>
      </c>
      <c r="E248" s="27">
        <v>201879.49</v>
      </c>
      <c r="F248" s="28"/>
      <c r="H248" s="22"/>
      <c r="I248" s="22"/>
      <c r="J248" s="22"/>
      <c r="K248" s="22"/>
    </row>
    <row r="249" spans="1:11" ht="47.25" x14ac:dyDescent="0.2">
      <c r="A249" s="15" t="s">
        <v>388</v>
      </c>
      <c r="B249" s="16" t="s">
        <v>186</v>
      </c>
      <c r="C249" s="26" t="s">
        <v>389</v>
      </c>
      <c r="D249" s="26" t="s">
        <v>0</v>
      </c>
      <c r="E249" s="27">
        <f>E250</f>
        <v>2497953.56</v>
      </c>
      <c r="F249" s="28"/>
      <c r="H249" s="22"/>
      <c r="I249" s="22"/>
      <c r="J249" s="22"/>
      <c r="K249" s="22"/>
    </row>
    <row r="250" spans="1:11" ht="31.5" x14ac:dyDescent="0.2">
      <c r="A250" s="15" t="s">
        <v>121</v>
      </c>
      <c r="B250" s="16" t="s">
        <v>186</v>
      </c>
      <c r="C250" s="26" t="s">
        <v>389</v>
      </c>
      <c r="D250" s="26" t="s">
        <v>122</v>
      </c>
      <c r="E250" s="27">
        <v>2497953.56</v>
      </c>
      <c r="F250" s="28"/>
      <c r="H250" s="22"/>
      <c r="I250" s="22"/>
      <c r="J250" s="22"/>
      <c r="K250" s="22"/>
    </row>
    <row r="251" spans="1:11" ht="63" x14ac:dyDescent="0.2">
      <c r="A251" s="15" t="s">
        <v>203</v>
      </c>
      <c r="B251" s="16" t="s">
        <v>186</v>
      </c>
      <c r="C251" s="26" t="s">
        <v>204</v>
      </c>
      <c r="D251" s="26" t="s">
        <v>0</v>
      </c>
      <c r="E251" s="27">
        <f>E252</f>
        <v>1654314.88</v>
      </c>
      <c r="F251" s="28"/>
      <c r="H251" s="22"/>
      <c r="I251" s="22"/>
      <c r="J251" s="22"/>
      <c r="K251" s="22"/>
    </row>
    <row r="252" spans="1:11" ht="31.5" x14ac:dyDescent="0.2">
      <c r="A252" s="15" t="s">
        <v>121</v>
      </c>
      <c r="B252" s="16" t="s">
        <v>186</v>
      </c>
      <c r="C252" s="26" t="s">
        <v>204</v>
      </c>
      <c r="D252" s="26" t="s">
        <v>122</v>
      </c>
      <c r="E252" s="27">
        <v>1654314.88</v>
      </c>
      <c r="F252" s="28"/>
      <c r="H252" s="22"/>
      <c r="I252" s="22"/>
      <c r="J252" s="22"/>
      <c r="K252" s="22"/>
    </row>
    <row r="253" spans="1:11" ht="31.5" x14ac:dyDescent="0.2">
      <c r="A253" s="13" t="s">
        <v>205</v>
      </c>
      <c r="B253" s="5" t="s">
        <v>186</v>
      </c>
      <c r="C253" s="31" t="s">
        <v>206</v>
      </c>
      <c r="D253" s="31" t="s">
        <v>0</v>
      </c>
      <c r="E253" s="21">
        <f>E254+E255</f>
        <v>14703562.620000001</v>
      </c>
      <c r="F253" s="28"/>
      <c r="H253" s="22"/>
      <c r="I253" s="22"/>
      <c r="J253" s="22"/>
      <c r="K253" s="22"/>
    </row>
    <row r="254" spans="1:11" ht="31.5" x14ac:dyDescent="0.2">
      <c r="A254" s="15" t="s">
        <v>121</v>
      </c>
      <c r="B254" s="16" t="s">
        <v>186</v>
      </c>
      <c r="C254" s="26" t="s">
        <v>206</v>
      </c>
      <c r="D254" s="26" t="s">
        <v>122</v>
      </c>
      <c r="E254" s="27">
        <v>9830330.3000000007</v>
      </c>
      <c r="F254" s="28"/>
      <c r="H254" s="22"/>
      <c r="I254" s="22"/>
      <c r="J254" s="22"/>
      <c r="K254" s="22"/>
    </row>
    <row r="255" spans="1:11" ht="31.5" x14ac:dyDescent="0.2">
      <c r="A255" s="15" t="s">
        <v>394</v>
      </c>
      <c r="B255" s="16" t="s">
        <v>186</v>
      </c>
      <c r="C255" s="26" t="s">
        <v>207</v>
      </c>
      <c r="D255" s="26" t="s">
        <v>0</v>
      </c>
      <c r="E255" s="27">
        <f>E256</f>
        <v>4873232.32</v>
      </c>
      <c r="F255" s="28"/>
      <c r="H255" s="22"/>
      <c r="I255" s="22"/>
      <c r="J255" s="22"/>
      <c r="K255" s="22"/>
    </row>
    <row r="256" spans="1:11" ht="31.5" x14ac:dyDescent="0.2">
      <c r="A256" s="15" t="s">
        <v>121</v>
      </c>
      <c r="B256" s="16" t="s">
        <v>186</v>
      </c>
      <c r="C256" s="26" t="s">
        <v>207</v>
      </c>
      <c r="D256" s="26" t="s">
        <v>122</v>
      </c>
      <c r="E256" s="27">
        <v>4873232.32</v>
      </c>
      <c r="F256" s="28"/>
      <c r="H256" s="22"/>
      <c r="I256" s="22"/>
      <c r="J256" s="22"/>
      <c r="K256" s="22"/>
    </row>
    <row r="257" spans="1:11" ht="31.5" x14ac:dyDescent="0.2">
      <c r="A257" s="13" t="s">
        <v>208</v>
      </c>
      <c r="B257" s="5" t="s">
        <v>186</v>
      </c>
      <c r="C257" s="31" t="s">
        <v>209</v>
      </c>
      <c r="D257" s="31" t="s">
        <v>0</v>
      </c>
      <c r="E257" s="21">
        <f>E258</f>
        <v>68138.52</v>
      </c>
      <c r="F257" s="28"/>
      <c r="H257" s="22"/>
      <c r="I257" s="22"/>
      <c r="J257" s="22"/>
      <c r="K257" s="22"/>
    </row>
    <row r="258" spans="1:11" ht="31.5" x14ac:dyDescent="0.2">
      <c r="A258" s="15" t="s">
        <v>121</v>
      </c>
      <c r="B258" s="16" t="s">
        <v>186</v>
      </c>
      <c r="C258" s="26" t="s">
        <v>209</v>
      </c>
      <c r="D258" s="26" t="s">
        <v>122</v>
      </c>
      <c r="E258" s="27">
        <v>68138.52</v>
      </c>
      <c r="F258" s="28"/>
      <c r="H258" s="22"/>
      <c r="I258" s="22"/>
      <c r="J258" s="22"/>
      <c r="K258" s="22"/>
    </row>
    <row r="259" spans="1:11" ht="15.75" x14ac:dyDescent="0.2">
      <c r="A259" s="13" t="s">
        <v>210</v>
      </c>
      <c r="B259" s="5" t="s">
        <v>186</v>
      </c>
      <c r="C259" s="31" t="s">
        <v>211</v>
      </c>
      <c r="D259" s="31" t="s">
        <v>0</v>
      </c>
      <c r="E259" s="21">
        <f>E260+E261</f>
        <v>230000</v>
      </c>
      <c r="F259" s="28"/>
      <c r="H259" s="22"/>
      <c r="I259" s="22"/>
      <c r="J259" s="22"/>
      <c r="K259" s="22"/>
    </row>
    <row r="260" spans="1:11" ht="31.5" x14ac:dyDescent="0.2">
      <c r="A260" s="15" t="s">
        <v>17</v>
      </c>
      <c r="B260" s="16" t="s">
        <v>186</v>
      </c>
      <c r="C260" s="26" t="s">
        <v>211</v>
      </c>
      <c r="D260" s="26" t="s">
        <v>18</v>
      </c>
      <c r="E260" s="27">
        <v>171199.73</v>
      </c>
      <c r="F260" s="28"/>
      <c r="H260" s="22"/>
      <c r="I260" s="22"/>
      <c r="J260" s="22"/>
      <c r="K260" s="22"/>
    </row>
    <row r="261" spans="1:11" ht="31.5" x14ac:dyDescent="0.2">
      <c r="A261" s="15" t="s">
        <v>121</v>
      </c>
      <c r="B261" s="16" t="s">
        <v>186</v>
      </c>
      <c r="C261" s="26" t="s">
        <v>211</v>
      </c>
      <c r="D261" s="26" t="s">
        <v>122</v>
      </c>
      <c r="E261" s="27">
        <v>58800.27</v>
      </c>
      <c r="F261" s="28"/>
      <c r="H261" s="22"/>
      <c r="I261" s="22"/>
      <c r="J261" s="22"/>
      <c r="K261" s="22"/>
    </row>
    <row r="262" spans="1:11" ht="15.75" x14ac:dyDescent="0.2">
      <c r="A262" s="13" t="s">
        <v>212</v>
      </c>
      <c r="B262" s="5" t="s">
        <v>186</v>
      </c>
      <c r="C262" s="31" t="s">
        <v>213</v>
      </c>
      <c r="D262" s="31" t="s">
        <v>0</v>
      </c>
      <c r="E262" s="21">
        <f>E263+E264+E265+E266</f>
        <v>12578210.039999999</v>
      </c>
      <c r="F262" s="28"/>
      <c r="H262" s="22"/>
      <c r="I262" s="22"/>
      <c r="J262" s="22"/>
      <c r="K262" s="22"/>
    </row>
    <row r="263" spans="1:11" ht="63" x14ac:dyDescent="0.2">
      <c r="A263" s="15" t="s">
        <v>21</v>
      </c>
      <c r="B263" s="16" t="s">
        <v>186</v>
      </c>
      <c r="C263" s="26" t="s">
        <v>213</v>
      </c>
      <c r="D263" s="26" t="s">
        <v>22</v>
      </c>
      <c r="E263" s="27">
        <f>13052.6+36.24</f>
        <v>13088.84</v>
      </c>
      <c r="F263" s="28"/>
      <c r="H263" s="22"/>
      <c r="I263" s="22"/>
      <c r="J263" s="22"/>
      <c r="K263" s="22"/>
    </row>
    <row r="264" spans="1:11" ht="31.5" x14ac:dyDescent="0.2">
      <c r="A264" s="15" t="s">
        <v>17</v>
      </c>
      <c r="B264" s="16" t="s">
        <v>186</v>
      </c>
      <c r="C264" s="26" t="s">
        <v>213</v>
      </c>
      <c r="D264" s="26" t="s">
        <v>18</v>
      </c>
      <c r="E264" s="27">
        <v>94779.21</v>
      </c>
      <c r="F264" s="28"/>
      <c r="H264" s="22"/>
      <c r="I264" s="22"/>
      <c r="J264" s="22"/>
      <c r="K264" s="22"/>
    </row>
    <row r="265" spans="1:11" ht="31.5" x14ac:dyDescent="0.2">
      <c r="A265" s="15" t="s">
        <v>121</v>
      </c>
      <c r="B265" s="16" t="s">
        <v>186</v>
      </c>
      <c r="C265" s="26" t="s">
        <v>213</v>
      </c>
      <c r="D265" s="26" t="s">
        <v>122</v>
      </c>
      <c r="E265" s="27">
        <v>42131.95</v>
      </c>
      <c r="F265" s="28"/>
      <c r="H265" s="22"/>
      <c r="I265" s="22"/>
      <c r="J265" s="22"/>
      <c r="K265" s="22"/>
    </row>
    <row r="266" spans="1:11" ht="63" x14ac:dyDescent="0.2">
      <c r="A266" s="15" t="s">
        <v>214</v>
      </c>
      <c r="B266" s="16" t="s">
        <v>186</v>
      </c>
      <c r="C266" s="26" t="s">
        <v>215</v>
      </c>
      <c r="D266" s="26" t="s">
        <v>0</v>
      </c>
      <c r="E266" s="27">
        <f>E267+E268</f>
        <v>12428210.039999999</v>
      </c>
      <c r="F266" s="28"/>
      <c r="H266" s="22"/>
      <c r="I266" s="22"/>
      <c r="J266" s="22"/>
      <c r="K266" s="22"/>
    </row>
    <row r="267" spans="1:11" ht="31.5" x14ac:dyDescent="0.2">
      <c r="A267" s="15" t="s">
        <v>17</v>
      </c>
      <c r="B267" s="16" t="s">
        <v>186</v>
      </c>
      <c r="C267" s="26" t="s">
        <v>215</v>
      </c>
      <c r="D267" s="26" t="s">
        <v>18</v>
      </c>
      <c r="E267" s="27">
        <v>10443</v>
      </c>
      <c r="F267" s="28"/>
      <c r="H267" s="22"/>
      <c r="I267" s="22"/>
      <c r="J267" s="22"/>
      <c r="K267" s="22"/>
    </row>
    <row r="268" spans="1:11" ht="15.75" x14ac:dyDescent="0.2">
      <c r="A268" s="15" t="s">
        <v>48</v>
      </c>
      <c r="B268" s="16" t="s">
        <v>186</v>
      </c>
      <c r="C268" s="26" t="s">
        <v>215</v>
      </c>
      <c r="D268" s="26" t="s">
        <v>49</v>
      </c>
      <c r="E268" s="27">
        <v>12417767.039999999</v>
      </c>
      <c r="F268" s="28"/>
      <c r="H268" s="22"/>
      <c r="I268" s="22"/>
      <c r="J268" s="22"/>
      <c r="K268" s="22"/>
    </row>
    <row r="269" spans="1:11" ht="15.75" x14ac:dyDescent="0.2">
      <c r="A269" s="13" t="s">
        <v>216</v>
      </c>
      <c r="B269" s="5" t="s">
        <v>186</v>
      </c>
      <c r="C269" s="31" t="s">
        <v>217</v>
      </c>
      <c r="D269" s="31" t="s">
        <v>0</v>
      </c>
      <c r="E269" s="21">
        <f>E270</f>
        <v>1669666</v>
      </c>
      <c r="F269" s="28"/>
      <c r="H269" s="22"/>
      <c r="I269" s="22"/>
      <c r="J269" s="22"/>
      <c r="K269" s="22"/>
    </row>
    <row r="270" spans="1:11" ht="63" x14ac:dyDescent="0.2">
      <c r="A270" s="15" t="s">
        <v>21</v>
      </c>
      <c r="B270" s="16" t="s">
        <v>186</v>
      </c>
      <c r="C270" s="26" t="s">
        <v>217</v>
      </c>
      <c r="D270" s="26" t="s">
        <v>22</v>
      </c>
      <c r="E270" s="27">
        <f>1286096.76+383569.24</f>
        <v>1669666</v>
      </c>
      <c r="F270" s="28"/>
      <c r="H270" s="22"/>
      <c r="I270" s="22"/>
      <c r="J270" s="22"/>
      <c r="K270" s="22"/>
    </row>
    <row r="271" spans="1:11" ht="31.5" x14ac:dyDescent="0.2">
      <c r="A271" s="13" t="s">
        <v>218</v>
      </c>
      <c r="B271" s="5" t="s">
        <v>186</v>
      </c>
      <c r="C271" s="31" t="s">
        <v>219</v>
      </c>
      <c r="D271" s="31" t="s">
        <v>0</v>
      </c>
      <c r="E271" s="21">
        <f>E272+E273+E275</f>
        <v>8631616.7300000004</v>
      </c>
      <c r="F271" s="28"/>
      <c r="H271" s="22"/>
      <c r="I271" s="22"/>
      <c r="J271" s="22"/>
      <c r="K271" s="22"/>
    </row>
    <row r="272" spans="1:11" ht="31.5" x14ac:dyDescent="0.2">
      <c r="A272" s="15" t="s">
        <v>121</v>
      </c>
      <c r="B272" s="16" t="s">
        <v>186</v>
      </c>
      <c r="C272" s="26" t="s">
        <v>219</v>
      </c>
      <c r="D272" s="26" t="s">
        <v>122</v>
      </c>
      <c r="E272" s="27">
        <v>1813028.94</v>
      </c>
      <c r="F272" s="28"/>
      <c r="H272" s="22"/>
      <c r="I272" s="22"/>
      <c r="J272" s="22"/>
      <c r="K272" s="22"/>
    </row>
    <row r="273" spans="1:11" ht="31.5" x14ac:dyDescent="0.2">
      <c r="A273" s="15" t="s">
        <v>324</v>
      </c>
      <c r="B273" s="16" t="s">
        <v>186</v>
      </c>
      <c r="C273" s="26" t="s">
        <v>325</v>
      </c>
      <c r="D273" s="26" t="s">
        <v>0</v>
      </c>
      <c r="E273" s="27">
        <f>E274</f>
        <v>5821111.1200000001</v>
      </c>
      <c r="F273" s="28"/>
      <c r="H273" s="22"/>
      <c r="I273" s="22"/>
      <c r="J273" s="22"/>
      <c r="K273" s="22"/>
    </row>
    <row r="274" spans="1:11" ht="31.5" x14ac:dyDescent="0.2">
      <c r="A274" s="15" t="s">
        <v>121</v>
      </c>
      <c r="B274" s="16" t="s">
        <v>186</v>
      </c>
      <c r="C274" s="26" t="s">
        <v>325</v>
      </c>
      <c r="D274" s="26" t="s">
        <v>122</v>
      </c>
      <c r="E274" s="27">
        <v>5821111.1200000001</v>
      </c>
      <c r="F274" s="28"/>
      <c r="H274" s="22"/>
      <c r="I274" s="22"/>
      <c r="J274" s="22"/>
      <c r="K274" s="22"/>
    </row>
    <row r="275" spans="1:11" ht="31.5" x14ac:dyDescent="0.2">
      <c r="A275" s="15" t="s">
        <v>220</v>
      </c>
      <c r="B275" s="16" t="s">
        <v>186</v>
      </c>
      <c r="C275" s="26" t="s">
        <v>221</v>
      </c>
      <c r="D275" s="26" t="s">
        <v>0</v>
      </c>
      <c r="E275" s="27">
        <f>E276</f>
        <v>997476.67</v>
      </c>
      <c r="F275" s="28"/>
      <c r="H275" s="22"/>
      <c r="I275" s="22"/>
      <c r="J275" s="22"/>
      <c r="K275" s="22"/>
    </row>
    <row r="276" spans="1:11" ht="31.5" x14ac:dyDescent="0.2">
      <c r="A276" s="15" t="s">
        <v>121</v>
      </c>
      <c r="B276" s="16" t="s">
        <v>186</v>
      </c>
      <c r="C276" s="26" t="s">
        <v>221</v>
      </c>
      <c r="D276" s="26" t="s">
        <v>122</v>
      </c>
      <c r="E276" s="27">
        <v>997476.67</v>
      </c>
      <c r="F276" s="28"/>
      <c r="H276" s="22"/>
      <c r="I276" s="22"/>
      <c r="J276" s="22"/>
      <c r="K276" s="22"/>
    </row>
    <row r="277" spans="1:11" ht="31.5" x14ac:dyDescent="0.2">
      <c r="A277" s="13" t="s">
        <v>326</v>
      </c>
      <c r="B277" s="5" t="s">
        <v>186</v>
      </c>
      <c r="C277" s="31" t="s">
        <v>327</v>
      </c>
      <c r="D277" s="31" t="s">
        <v>0</v>
      </c>
      <c r="E277" s="21">
        <f>E278</f>
        <v>53690306.449999996</v>
      </c>
      <c r="F277" s="28"/>
      <c r="H277" s="22"/>
      <c r="I277" s="22"/>
      <c r="J277" s="22"/>
      <c r="K277" s="22"/>
    </row>
    <row r="278" spans="1:11" ht="31.5" x14ac:dyDescent="0.2">
      <c r="A278" s="15" t="s">
        <v>328</v>
      </c>
      <c r="B278" s="16" t="s">
        <v>186</v>
      </c>
      <c r="C278" s="26" t="s">
        <v>329</v>
      </c>
      <c r="D278" s="26" t="s">
        <v>0</v>
      </c>
      <c r="E278" s="27">
        <f>E279+E280</f>
        <v>53690306.449999996</v>
      </c>
      <c r="F278" s="28"/>
      <c r="H278" s="22"/>
      <c r="I278" s="22"/>
      <c r="J278" s="22"/>
      <c r="K278" s="22"/>
    </row>
    <row r="279" spans="1:11" ht="31.5" x14ac:dyDescent="0.2">
      <c r="A279" s="15" t="s">
        <v>17</v>
      </c>
      <c r="B279" s="16" t="s">
        <v>186</v>
      </c>
      <c r="C279" s="26" t="s">
        <v>329</v>
      </c>
      <c r="D279" s="26" t="s">
        <v>18</v>
      </c>
      <c r="E279" s="27">
        <v>6225025.9699999997</v>
      </c>
      <c r="F279" s="28"/>
      <c r="H279" s="22"/>
      <c r="I279" s="22"/>
      <c r="J279" s="22"/>
      <c r="K279" s="22"/>
    </row>
    <row r="280" spans="1:11" ht="31.5" x14ac:dyDescent="0.2">
      <c r="A280" s="15" t="s">
        <v>121</v>
      </c>
      <c r="B280" s="16" t="s">
        <v>186</v>
      </c>
      <c r="C280" s="26" t="s">
        <v>329</v>
      </c>
      <c r="D280" s="26" t="s">
        <v>122</v>
      </c>
      <c r="E280" s="27">
        <v>47465280.479999997</v>
      </c>
      <c r="F280" s="28"/>
      <c r="H280" s="22"/>
      <c r="I280" s="22"/>
      <c r="J280" s="22"/>
      <c r="K280" s="22"/>
    </row>
    <row r="281" spans="1:11" ht="15.75" x14ac:dyDescent="0.2">
      <c r="A281" s="13" t="s">
        <v>356</v>
      </c>
      <c r="B281" s="5" t="s">
        <v>186</v>
      </c>
      <c r="C281" s="31" t="s">
        <v>357</v>
      </c>
      <c r="D281" s="31" t="s">
        <v>0</v>
      </c>
      <c r="E281" s="21">
        <f>E282+E283</f>
        <v>4562671.45</v>
      </c>
      <c r="F281" s="28"/>
      <c r="H281" s="22"/>
      <c r="I281" s="22"/>
      <c r="J281" s="22"/>
      <c r="K281" s="22"/>
    </row>
    <row r="282" spans="1:11" ht="31.5" x14ac:dyDescent="0.2">
      <c r="A282" s="15" t="s">
        <v>121</v>
      </c>
      <c r="B282" s="16" t="s">
        <v>186</v>
      </c>
      <c r="C282" s="26" t="s">
        <v>357</v>
      </c>
      <c r="D282" s="26" t="s">
        <v>122</v>
      </c>
      <c r="E282" s="27">
        <v>1371227</v>
      </c>
      <c r="F282" s="28"/>
      <c r="H282" s="22"/>
      <c r="I282" s="22"/>
      <c r="J282" s="22"/>
      <c r="K282" s="22"/>
    </row>
    <row r="283" spans="1:11" ht="15.75" x14ac:dyDescent="0.2">
      <c r="A283" s="15" t="s">
        <v>356</v>
      </c>
      <c r="B283" s="16" t="s">
        <v>186</v>
      </c>
      <c r="C283" s="26" t="s">
        <v>358</v>
      </c>
      <c r="D283" s="26" t="s">
        <v>0</v>
      </c>
      <c r="E283" s="27">
        <f>E284</f>
        <v>3191444.45</v>
      </c>
      <c r="F283" s="28"/>
      <c r="H283" s="22"/>
      <c r="I283" s="22"/>
      <c r="J283" s="22"/>
      <c r="K283" s="22"/>
    </row>
    <row r="284" spans="1:11" ht="31.5" x14ac:dyDescent="0.2">
      <c r="A284" s="15" t="s">
        <v>121</v>
      </c>
      <c r="B284" s="16" t="s">
        <v>186</v>
      </c>
      <c r="C284" s="26" t="s">
        <v>358</v>
      </c>
      <c r="D284" s="26" t="s">
        <v>122</v>
      </c>
      <c r="E284" s="27">
        <v>3191444.45</v>
      </c>
      <c r="F284" s="28"/>
      <c r="H284" s="22"/>
      <c r="I284" s="22"/>
      <c r="J284" s="22"/>
      <c r="K284" s="22"/>
    </row>
    <row r="285" spans="1:11" ht="31.5" x14ac:dyDescent="0.2">
      <c r="A285" s="13" t="s">
        <v>222</v>
      </c>
      <c r="B285" s="5" t="s">
        <v>186</v>
      </c>
      <c r="C285" s="31" t="s">
        <v>223</v>
      </c>
      <c r="D285" s="31" t="s">
        <v>0</v>
      </c>
      <c r="E285" s="21">
        <f>E286+E287+E288</f>
        <v>280000</v>
      </c>
      <c r="F285" s="28"/>
      <c r="H285" s="22"/>
      <c r="I285" s="22"/>
      <c r="J285" s="22"/>
      <c r="K285" s="22"/>
    </row>
    <row r="286" spans="1:11" ht="63" x14ac:dyDescent="0.2">
      <c r="A286" s="15" t="s">
        <v>21</v>
      </c>
      <c r="B286" s="16" t="s">
        <v>186</v>
      </c>
      <c r="C286" s="26" t="s">
        <v>223</v>
      </c>
      <c r="D286" s="26" t="s">
        <v>22</v>
      </c>
      <c r="E286" s="27">
        <v>90076.2</v>
      </c>
      <c r="F286" s="28"/>
      <c r="H286" s="22"/>
      <c r="I286" s="22"/>
      <c r="J286" s="22"/>
      <c r="K286" s="22"/>
    </row>
    <row r="287" spans="1:11" ht="31.5" x14ac:dyDescent="0.2">
      <c r="A287" s="15" t="s">
        <v>17</v>
      </c>
      <c r="B287" s="16" t="s">
        <v>186</v>
      </c>
      <c r="C287" s="26" t="s">
        <v>223</v>
      </c>
      <c r="D287" s="26" t="s">
        <v>18</v>
      </c>
      <c r="E287" s="27">
        <v>138240.51</v>
      </c>
      <c r="F287" s="28"/>
      <c r="H287" s="22"/>
      <c r="I287" s="22"/>
      <c r="J287" s="22"/>
      <c r="K287" s="22"/>
    </row>
    <row r="288" spans="1:11" ht="31.5" x14ac:dyDescent="0.2">
      <c r="A288" s="15" t="s">
        <v>121</v>
      </c>
      <c r="B288" s="16" t="s">
        <v>186</v>
      </c>
      <c r="C288" s="26" t="s">
        <v>223</v>
      </c>
      <c r="D288" s="26" t="s">
        <v>122</v>
      </c>
      <c r="E288" s="27">
        <v>51683.29</v>
      </c>
      <c r="F288" s="28"/>
      <c r="H288" s="22"/>
      <c r="I288" s="22"/>
      <c r="J288" s="22"/>
      <c r="K288" s="22"/>
    </row>
    <row r="289" spans="1:11" ht="15.75" x14ac:dyDescent="0.2">
      <c r="A289" s="13" t="s">
        <v>224</v>
      </c>
      <c r="B289" s="5" t="s">
        <v>186</v>
      </c>
      <c r="C289" s="31" t="s">
        <v>225</v>
      </c>
      <c r="D289" s="31" t="s">
        <v>0</v>
      </c>
      <c r="E289" s="21">
        <f>E290+E291+E292+E293</f>
        <v>1212935.6800000002</v>
      </c>
      <c r="F289" s="28"/>
      <c r="H289" s="22"/>
      <c r="I289" s="22"/>
      <c r="J289" s="22"/>
      <c r="K289" s="22"/>
    </row>
    <row r="290" spans="1:11" ht="63" x14ac:dyDescent="0.2">
      <c r="A290" s="15" t="s">
        <v>21</v>
      </c>
      <c r="B290" s="16" t="s">
        <v>186</v>
      </c>
      <c r="C290" s="26" t="s">
        <v>225</v>
      </c>
      <c r="D290" s="26" t="s">
        <v>22</v>
      </c>
      <c r="E290" s="27">
        <v>14000</v>
      </c>
      <c r="F290" s="28"/>
      <c r="H290" s="22"/>
      <c r="I290" s="22"/>
      <c r="J290" s="22"/>
      <c r="K290" s="22"/>
    </row>
    <row r="291" spans="1:11" ht="31.5" x14ac:dyDescent="0.2">
      <c r="A291" s="15" t="s">
        <v>17</v>
      </c>
      <c r="B291" s="16" t="s">
        <v>186</v>
      </c>
      <c r="C291" s="26" t="s">
        <v>225</v>
      </c>
      <c r="D291" s="26" t="s">
        <v>18</v>
      </c>
      <c r="E291" s="27">
        <v>54879.76</v>
      </c>
      <c r="F291" s="28"/>
      <c r="H291" s="22"/>
      <c r="I291" s="22"/>
      <c r="J291" s="22"/>
      <c r="K291" s="22"/>
    </row>
    <row r="292" spans="1:11" ht="31.5" x14ac:dyDescent="0.2">
      <c r="A292" s="15" t="s">
        <v>121</v>
      </c>
      <c r="B292" s="16" t="s">
        <v>186</v>
      </c>
      <c r="C292" s="26" t="s">
        <v>225</v>
      </c>
      <c r="D292" s="26" t="s">
        <v>122</v>
      </c>
      <c r="E292" s="27">
        <v>211120.24</v>
      </c>
      <c r="F292" s="28"/>
      <c r="H292" s="22"/>
      <c r="I292" s="22"/>
      <c r="J292" s="22"/>
      <c r="K292" s="22"/>
    </row>
    <row r="293" spans="1:11" ht="15.75" x14ac:dyDescent="0.2">
      <c r="A293" s="15" t="s">
        <v>226</v>
      </c>
      <c r="B293" s="16" t="s">
        <v>186</v>
      </c>
      <c r="C293" s="26" t="s">
        <v>227</v>
      </c>
      <c r="D293" s="26" t="s">
        <v>0</v>
      </c>
      <c r="E293" s="27">
        <f>E294+E295</f>
        <v>932935.68000000005</v>
      </c>
      <c r="F293" s="28"/>
      <c r="H293" s="22"/>
      <c r="I293" s="22"/>
      <c r="J293" s="22"/>
      <c r="K293" s="22"/>
    </row>
    <row r="294" spans="1:11" ht="31.5" x14ac:dyDescent="0.2">
      <c r="A294" s="15" t="s">
        <v>17</v>
      </c>
      <c r="B294" s="16" t="s">
        <v>186</v>
      </c>
      <c r="C294" s="26" t="s">
        <v>227</v>
      </c>
      <c r="D294" s="26" t="s">
        <v>18</v>
      </c>
      <c r="E294" s="27">
        <v>71065.399999999994</v>
      </c>
      <c r="F294" s="28"/>
      <c r="H294" s="22"/>
      <c r="I294" s="22"/>
      <c r="J294" s="22"/>
      <c r="K294" s="22"/>
    </row>
    <row r="295" spans="1:11" ht="31.5" x14ac:dyDescent="0.2">
      <c r="A295" s="15" t="s">
        <v>121</v>
      </c>
      <c r="B295" s="16" t="s">
        <v>186</v>
      </c>
      <c r="C295" s="26" t="s">
        <v>227</v>
      </c>
      <c r="D295" s="26" t="s">
        <v>122</v>
      </c>
      <c r="E295" s="27">
        <v>861870.28</v>
      </c>
      <c r="F295" s="28"/>
      <c r="H295" s="22"/>
      <c r="I295" s="22"/>
      <c r="J295" s="22"/>
      <c r="K295" s="22"/>
    </row>
    <row r="296" spans="1:11" ht="31.5" x14ac:dyDescent="0.2">
      <c r="A296" s="13" t="s">
        <v>228</v>
      </c>
      <c r="B296" s="5" t="s">
        <v>186</v>
      </c>
      <c r="C296" s="31" t="s">
        <v>229</v>
      </c>
      <c r="D296" s="31" t="s">
        <v>0</v>
      </c>
      <c r="E296" s="21">
        <f>E297</f>
        <v>27335826.760000002</v>
      </c>
      <c r="F296" s="28"/>
      <c r="H296" s="22"/>
      <c r="I296" s="22"/>
      <c r="J296" s="22"/>
      <c r="K296" s="22"/>
    </row>
    <row r="297" spans="1:11" ht="47.25" x14ac:dyDescent="0.2">
      <c r="A297" s="15" t="s">
        <v>25</v>
      </c>
      <c r="B297" s="16" t="s">
        <v>186</v>
      </c>
      <c r="C297" s="26" t="s">
        <v>230</v>
      </c>
      <c r="D297" s="26" t="s">
        <v>0</v>
      </c>
      <c r="E297" s="27">
        <f>E298+E299+E300</f>
        <v>27335826.760000002</v>
      </c>
      <c r="F297" s="28"/>
      <c r="H297" s="22"/>
      <c r="I297" s="22"/>
      <c r="J297" s="22"/>
      <c r="K297" s="22"/>
    </row>
    <row r="298" spans="1:11" ht="63" x14ac:dyDescent="0.2">
      <c r="A298" s="15" t="s">
        <v>21</v>
      </c>
      <c r="B298" s="16" t="s">
        <v>186</v>
      </c>
      <c r="C298" s="26" t="s">
        <v>230</v>
      </c>
      <c r="D298" s="26" t="s">
        <v>22</v>
      </c>
      <c r="E298" s="27">
        <f>19112104.84+157607.03+5646019.25</f>
        <v>24915731.120000001</v>
      </c>
      <c r="F298" s="28"/>
      <c r="H298" s="22"/>
      <c r="I298" s="22"/>
      <c r="J298" s="22"/>
      <c r="K298" s="22"/>
    </row>
    <row r="299" spans="1:11" ht="31.5" x14ac:dyDescent="0.2">
      <c r="A299" s="15" t="s">
        <v>17</v>
      </c>
      <c r="B299" s="16" t="s">
        <v>186</v>
      </c>
      <c r="C299" s="26" t="s">
        <v>230</v>
      </c>
      <c r="D299" s="26" t="s">
        <v>18</v>
      </c>
      <c r="E299" s="27">
        <f>289890+2065370.64</f>
        <v>2355260.6399999997</v>
      </c>
      <c r="F299" s="28"/>
      <c r="H299" s="22"/>
      <c r="I299" s="22"/>
      <c r="J299" s="22"/>
      <c r="K299" s="22"/>
    </row>
    <row r="300" spans="1:11" ht="15.75" x14ac:dyDescent="0.2">
      <c r="A300" s="15" t="s">
        <v>27</v>
      </c>
      <c r="B300" s="16" t="s">
        <v>186</v>
      </c>
      <c r="C300" s="26" t="s">
        <v>230</v>
      </c>
      <c r="D300" s="26" t="s">
        <v>28</v>
      </c>
      <c r="E300" s="27">
        <f>54137+10698</f>
        <v>64835</v>
      </c>
      <c r="F300" s="28"/>
      <c r="H300" s="22"/>
      <c r="I300" s="22"/>
      <c r="J300" s="22"/>
      <c r="K300" s="22"/>
    </row>
    <row r="301" spans="1:11" ht="31.5" x14ac:dyDescent="0.2">
      <c r="A301" s="9" t="s">
        <v>231</v>
      </c>
      <c r="B301" s="10" t="s">
        <v>232</v>
      </c>
      <c r="C301" s="29" t="s">
        <v>0</v>
      </c>
      <c r="D301" s="29" t="s">
        <v>0</v>
      </c>
      <c r="E301" s="30">
        <f>E302+E324+E371+E386+E424+E431+E434</f>
        <v>277625224.76000005</v>
      </c>
      <c r="F301" s="28"/>
      <c r="H301" s="22"/>
      <c r="I301" s="25"/>
      <c r="J301" s="22"/>
      <c r="K301" s="22"/>
    </row>
    <row r="302" spans="1:11" ht="31.5" x14ac:dyDescent="0.2">
      <c r="A302" s="13" t="s">
        <v>52</v>
      </c>
      <c r="B302" s="5" t="s">
        <v>232</v>
      </c>
      <c r="C302" s="31" t="s">
        <v>53</v>
      </c>
      <c r="D302" s="31" t="s">
        <v>0</v>
      </c>
      <c r="E302" s="21">
        <v>21514712.09</v>
      </c>
      <c r="F302" s="28"/>
      <c r="H302" s="22"/>
      <c r="I302" s="22"/>
      <c r="J302" s="22"/>
      <c r="K302" s="22"/>
    </row>
    <row r="303" spans="1:11" ht="31.5" x14ac:dyDescent="0.2">
      <c r="A303" s="13" t="s">
        <v>54</v>
      </c>
      <c r="B303" s="5" t="s">
        <v>232</v>
      </c>
      <c r="C303" s="31" t="s">
        <v>55</v>
      </c>
      <c r="D303" s="31" t="s">
        <v>0</v>
      </c>
      <c r="E303" s="21">
        <v>16722930.09</v>
      </c>
      <c r="F303" s="28"/>
      <c r="H303" s="22"/>
      <c r="I303" s="22"/>
      <c r="J303" s="22"/>
      <c r="K303" s="22"/>
    </row>
    <row r="304" spans="1:11" ht="15.75" x14ac:dyDescent="0.2">
      <c r="A304" s="13" t="s">
        <v>233</v>
      </c>
      <c r="B304" s="5" t="s">
        <v>232</v>
      </c>
      <c r="C304" s="31" t="s">
        <v>234</v>
      </c>
      <c r="D304" s="31" t="s">
        <v>0</v>
      </c>
      <c r="E304" s="21">
        <v>6701494.5899999999</v>
      </c>
      <c r="F304" s="28"/>
      <c r="H304" s="22"/>
      <c r="I304" s="22"/>
      <c r="J304" s="22"/>
      <c r="K304" s="22"/>
    </row>
    <row r="305" spans="1:11" ht="31.5" x14ac:dyDescent="0.2">
      <c r="A305" s="15" t="s">
        <v>121</v>
      </c>
      <c r="B305" s="16" t="s">
        <v>232</v>
      </c>
      <c r="C305" s="26" t="s">
        <v>234</v>
      </c>
      <c r="D305" s="26" t="s">
        <v>122</v>
      </c>
      <c r="E305" s="27">
        <v>5229494.59</v>
      </c>
      <c r="F305" s="28"/>
      <c r="H305" s="22"/>
      <c r="I305" s="22"/>
      <c r="J305" s="22"/>
      <c r="K305" s="22"/>
    </row>
    <row r="306" spans="1:11" ht="31.5" x14ac:dyDescent="0.2">
      <c r="A306" s="15" t="s">
        <v>328</v>
      </c>
      <c r="B306" s="16" t="s">
        <v>232</v>
      </c>
      <c r="C306" s="26" t="s">
        <v>390</v>
      </c>
      <c r="D306" s="26" t="s">
        <v>0</v>
      </c>
      <c r="E306" s="27">
        <v>1472000</v>
      </c>
      <c r="F306" s="28"/>
      <c r="H306" s="22"/>
      <c r="I306" s="22"/>
      <c r="J306" s="22"/>
      <c r="K306" s="22"/>
    </row>
    <row r="307" spans="1:11" ht="31.5" x14ac:dyDescent="0.2">
      <c r="A307" s="15" t="s">
        <v>121</v>
      </c>
      <c r="B307" s="16" t="s">
        <v>232</v>
      </c>
      <c r="C307" s="26" t="s">
        <v>390</v>
      </c>
      <c r="D307" s="26" t="s">
        <v>122</v>
      </c>
      <c r="E307" s="27">
        <v>1472000</v>
      </c>
      <c r="F307" s="28"/>
      <c r="H307" s="22"/>
      <c r="I307" s="22"/>
      <c r="J307" s="22"/>
      <c r="K307" s="22"/>
    </row>
    <row r="308" spans="1:11" ht="15.75" x14ac:dyDescent="0.2">
      <c r="A308" s="13" t="s">
        <v>235</v>
      </c>
      <c r="B308" s="5" t="s">
        <v>232</v>
      </c>
      <c r="C308" s="31" t="s">
        <v>236</v>
      </c>
      <c r="D308" s="31" t="s">
        <v>0</v>
      </c>
      <c r="E308" s="21">
        <v>10021435.5</v>
      </c>
      <c r="F308" s="28"/>
      <c r="H308" s="22"/>
      <c r="I308" s="22"/>
      <c r="J308" s="22"/>
      <c r="K308" s="22"/>
    </row>
    <row r="309" spans="1:11" ht="31.5" x14ac:dyDescent="0.2">
      <c r="A309" s="15" t="s">
        <v>121</v>
      </c>
      <c r="B309" s="16" t="s">
        <v>232</v>
      </c>
      <c r="C309" s="26" t="s">
        <v>236</v>
      </c>
      <c r="D309" s="26" t="s">
        <v>122</v>
      </c>
      <c r="E309" s="27">
        <v>10021435.5</v>
      </c>
      <c r="F309" s="28"/>
      <c r="H309" s="22"/>
      <c r="I309" s="22"/>
      <c r="J309" s="22"/>
      <c r="K309" s="22"/>
    </row>
    <row r="310" spans="1:11" ht="31.5" x14ac:dyDescent="0.2">
      <c r="A310" s="13" t="s">
        <v>62</v>
      </c>
      <c r="B310" s="5" t="s">
        <v>232</v>
      </c>
      <c r="C310" s="31" t="s">
        <v>63</v>
      </c>
      <c r="D310" s="31" t="s">
        <v>0</v>
      </c>
      <c r="E310" s="21">
        <v>683100</v>
      </c>
      <c r="F310" s="28"/>
      <c r="H310" s="22"/>
      <c r="I310" s="22"/>
      <c r="J310" s="22"/>
      <c r="K310" s="22"/>
    </row>
    <row r="311" spans="1:11" ht="15.75" x14ac:dyDescent="0.2">
      <c r="A311" s="15" t="s">
        <v>237</v>
      </c>
      <c r="B311" s="16" t="s">
        <v>232</v>
      </c>
      <c r="C311" s="26" t="s">
        <v>330</v>
      </c>
      <c r="D311" s="26" t="s">
        <v>0</v>
      </c>
      <c r="E311" s="27">
        <v>123100</v>
      </c>
      <c r="F311" s="28"/>
      <c r="H311" s="22"/>
      <c r="I311" s="22"/>
      <c r="J311" s="22"/>
      <c r="K311" s="22"/>
    </row>
    <row r="312" spans="1:11" ht="15.75" x14ac:dyDescent="0.2">
      <c r="A312" s="15" t="s">
        <v>238</v>
      </c>
      <c r="B312" s="16" t="s">
        <v>232</v>
      </c>
      <c r="C312" s="26" t="s">
        <v>330</v>
      </c>
      <c r="D312" s="26" t="s">
        <v>239</v>
      </c>
      <c r="E312" s="27">
        <v>123100</v>
      </c>
      <c r="F312" s="28"/>
      <c r="H312" s="22"/>
      <c r="I312" s="22"/>
      <c r="J312" s="22"/>
      <c r="K312" s="22"/>
    </row>
    <row r="313" spans="1:11" ht="31.5" x14ac:dyDescent="0.2">
      <c r="A313" s="15" t="s">
        <v>359</v>
      </c>
      <c r="B313" s="16" t="s">
        <v>232</v>
      </c>
      <c r="C313" s="26" t="s">
        <v>360</v>
      </c>
      <c r="D313" s="26" t="s">
        <v>0</v>
      </c>
      <c r="E313" s="27">
        <v>10000</v>
      </c>
      <c r="F313" s="28"/>
      <c r="H313" s="22"/>
      <c r="I313" s="22"/>
      <c r="J313" s="22"/>
      <c r="K313" s="22"/>
    </row>
    <row r="314" spans="1:11" ht="15.75" x14ac:dyDescent="0.2">
      <c r="A314" s="15" t="s">
        <v>238</v>
      </c>
      <c r="B314" s="16" t="s">
        <v>232</v>
      </c>
      <c r="C314" s="26" t="s">
        <v>360</v>
      </c>
      <c r="D314" s="26" t="s">
        <v>239</v>
      </c>
      <c r="E314" s="27">
        <v>10000</v>
      </c>
      <c r="F314" s="28"/>
      <c r="H314" s="22"/>
      <c r="I314" s="22"/>
      <c r="J314" s="22"/>
      <c r="K314" s="22"/>
    </row>
    <row r="315" spans="1:11" ht="63" x14ac:dyDescent="0.2">
      <c r="A315" s="13" t="s">
        <v>375</v>
      </c>
      <c r="B315" s="5" t="s">
        <v>232</v>
      </c>
      <c r="C315" s="31" t="s">
        <v>376</v>
      </c>
      <c r="D315" s="31" t="s">
        <v>0</v>
      </c>
      <c r="E315" s="21">
        <v>550000</v>
      </c>
      <c r="F315" s="28"/>
      <c r="H315" s="22"/>
      <c r="I315" s="22"/>
      <c r="J315" s="22"/>
      <c r="K315" s="22"/>
    </row>
    <row r="316" spans="1:11" ht="63" x14ac:dyDescent="0.2">
      <c r="A316" s="15" t="s">
        <v>375</v>
      </c>
      <c r="B316" s="16" t="s">
        <v>232</v>
      </c>
      <c r="C316" s="26" t="s">
        <v>377</v>
      </c>
      <c r="D316" s="26" t="s">
        <v>0</v>
      </c>
      <c r="E316" s="27">
        <v>550000</v>
      </c>
      <c r="F316" s="28"/>
      <c r="H316" s="22"/>
      <c r="I316" s="22"/>
      <c r="J316" s="22"/>
      <c r="K316" s="22"/>
    </row>
    <row r="317" spans="1:11" ht="15.75" x14ac:dyDescent="0.2">
      <c r="A317" s="15" t="s">
        <v>238</v>
      </c>
      <c r="B317" s="16" t="s">
        <v>232</v>
      </c>
      <c r="C317" s="26" t="s">
        <v>377</v>
      </c>
      <c r="D317" s="26" t="s">
        <v>239</v>
      </c>
      <c r="E317" s="27">
        <v>550000</v>
      </c>
      <c r="F317" s="28"/>
      <c r="H317" s="22"/>
      <c r="I317" s="22"/>
      <c r="J317" s="22"/>
      <c r="K317" s="22"/>
    </row>
    <row r="318" spans="1:11" ht="31.5" x14ac:dyDescent="0.2">
      <c r="A318" s="13" t="s">
        <v>68</v>
      </c>
      <c r="B318" s="5" t="s">
        <v>232</v>
      </c>
      <c r="C318" s="31" t="s">
        <v>69</v>
      </c>
      <c r="D318" s="31" t="s">
        <v>0</v>
      </c>
      <c r="E318" s="21">
        <f>E319+E322</f>
        <v>4108682</v>
      </c>
      <c r="F318" s="28"/>
      <c r="H318" s="22"/>
      <c r="I318" s="22"/>
      <c r="J318" s="22"/>
      <c r="K318" s="22"/>
    </row>
    <row r="319" spans="1:11" ht="63" x14ac:dyDescent="0.2">
      <c r="A319" s="13" t="s">
        <v>70</v>
      </c>
      <c r="B319" s="5" t="s">
        <v>232</v>
      </c>
      <c r="C319" s="31" t="s">
        <v>71</v>
      </c>
      <c r="D319" s="31" t="s">
        <v>0</v>
      </c>
      <c r="E319" s="21">
        <f>E320</f>
        <v>3000000</v>
      </c>
      <c r="F319" s="28"/>
      <c r="H319" s="22"/>
      <c r="I319" s="22"/>
      <c r="J319" s="22"/>
      <c r="K319" s="22"/>
    </row>
    <row r="320" spans="1:11" ht="47.25" x14ac:dyDescent="0.2">
      <c r="A320" s="15" t="s">
        <v>240</v>
      </c>
      <c r="B320" s="16" t="s">
        <v>232</v>
      </c>
      <c r="C320" s="26" t="s">
        <v>241</v>
      </c>
      <c r="D320" s="26" t="s">
        <v>0</v>
      </c>
      <c r="E320" s="27">
        <f>E321</f>
        <v>3000000</v>
      </c>
      <c r="F320" s="28"/>
      <c r="H320" s="22"/>
      <c r="I320" s="22"/>
      <c r="J320" s="22"/>
      <c r="K320" s="22"/>
    </row>
    <row r="321" spans="1:11" ht="15.75" x14ac:dyDescent="0.2">
      <c r="A321" s="15" t="s">
        <v>238</v>
      </c>
      <c r="B321" s="16" t="s">
        <v>232</v>
      </c>
      <c r="C321" s="26" t="s">
        <v>241</v>
      </c>
      <c r="D321" s="26" t="s">
        <v>239</v>
      </c>
      <c r="E321" s="27">
        <v>3000000</v>
      </c>
      <c r="F321" s="28"/>
      <c r="H321" s="22"/>
      <c r="I321" s="22"/>
      <c r="J321" s="22"/>
      <c r="K321" s="22"/>
    </row>
    <row r="322" spans="1:11" ht="31.5" x14ac:dyDescent="0.2">
      <c r="A322" s="13" t="s">
        <v>83</v>
      </c>
      <c r="B322" s="5" t="s">
        <v>232</v>
      </c>
      <c r="C322" s="31" t="s">
        <v>84</v>
      </c>
      <c r="D322" s="31" t="s">
        <v>0</v>
      </c>
      <c r="E322" s="21">
        <f>E323</f>
        <v>1108682</v>
      </c>
      <c r="F322" s="28"/>
      <c r="H322" s="22"/>
      <c r="I322" s="22"/>
      <c r="J322" s="22"/>
      <c r="K322" s="22"/>
    </row>
    <row r="323" spans="1:11" ht="31.5" x14ac:dyDescent="0.2">
      <c r="A323" s="15" t="s">
        <v>121</v>
      </c>
      <c r="B323" s="16" t="s">
        <v>232</v>
      </c>
      <c r="C323" s="26" t="s">
        <v>84</v>
      </c>
      <c r="D323" s="26" t="s">
        <v>122</v>
      </c>
      <c r="E323" s="27">
        <v>1108682</v>
      </c>
      <c r="F323" s="28"/>
      <c r="H323" s="22"/>
      <c r="I323" s="22"/>
      <c r="J323" s="22"/>
      <c r="K323" s="22"/>
    </row>
    <row r="324" spans="1:11" ht="31.5" x14ac:dyDescent="0.2">
      <c r="A324" s="13" t="s">
        <v>106</v>
      </c>
      <c r="B324" s="5" t="s">
        <v>232</v>
      </c>
      <c r="C324" s="31" t="s">
        <v>107</v>
      </c>
      <c r="D324" s="31" t="s">
        <v>0</v>
      </c>
      <c r="E324" s="21">
        <v>154357216.44999999</v>
      </c>
      <c r="F324" s="28"/>
      <c r="H324" s="22"/>
      <c r="I324" s="22"/>
      <c r="J324" s="22"/>
      <c r="K324" s="22"/>
    </row>
    <row r="325" spans="1:11" ht="31.5" x14ac:dyDescent="0.2">
      <c r="A325" s="13" t="s">
        <v>242</v>
      </c>
      <c r="B325" s="5" t="s">
        <v>232</v>
      </c>
      <c r="C325" s="31" t="s">
        <v>243</v>
      </c>
      <c r="D325" s="31" t="s">
        <v>0</v>
      </c>
      <c r="E325" s="21">
        <v>439000</v>
      </c>
      <c r="F325" s="28"/>
      <c r="H325" s="22"/>
      <c r="I325" s="22"/>
      <c r="J325" s="22"/>
      <c r="K325" s="22"/>
    </row>
    <row r="326" spans="1:11" ht="31.5" x14ac:dyDescent="0.2">
      <c r="A326" s="15" t="s">
        <v>121</v>
      </c>
      <c r="B326" s="16" t="s">
        <v>232</v>
      </c>
      <c r="C326" s="26" t="s">
        <v>243</v>
      </c>
      <c r="D326" s="26" t="s">
        <v>122</v>
      </c>
      <c r="E326" s="27" t="s">
        <v>0</v>
      </c>
      <c r="F326" s="28"/>
      <c r="H326" s="22"/>
      <c r="I326" s="22"/>
      <c r="J326" s="22"/>
      <c r="K326" s="22"/>
    </row>
    <row r="327" spans="1:11" ht="31.5" x14ac:dyDescent="0.2">
      <c r="A327" s="15" t="s">
        <v>244</v>
      </c>
      <c r="B327" s="16" t="s">
        <v>232</v>
      </c>
      <c r="C327" s="26" t="s">
        <v>245</v>
      </c>
      <c r="D327" s="26" t="s">
        <v>0</v>
      </c>
      <c r="E327" s="27">
        <v>439000</v>
      </c>
      <c r="F327" s="28"/>
      <c r="H327" s="22"/>
      <c r="I327" s="22"/>
      <c r="J327" s="22"/>
      <c r="K327" s="22"/>
    </row>
    <row r="328" spans="1:11" ht="31.5" x14ac:dyDescent="0.2">
      <c r="A328" s="15" t="s">
        <v>121</v>
      </c>
      <c r="B328" s="16" t="s">
        <v>232</v>
      </c>
      <c r="C328" s="26" t="s">
        <v>245</v>
      </c>
      <c r="D328" s="26" t="s">
        <v>122</v>
      </c>
      <c r="E328" s="27">
        <v>439000</v>
      </c>
      <c r="F328" s="28"/>
      <c r="H328" s="22"/>
      <c r="I328" s="22"/>
      <c r="J328" s="22"/>
      <c r="K328" s="22"/>
    </row>
    <row r="329" spans="1:11" ht="31.5" x14ac:dyDescent="0.2">
      <c r="A329" s="13" t="s">
        <v>246</v>
      </c>
      <c r="B329" s="5" t="s">
        <v>232</v>
      </c>
      <c r="C329" s="31" t="s">
        <v>247</v>
      </c>
      <c r="D329" s="31" t="s">
        <v>0</v>
      </c>
      <c r="E329" s="21">
        <v>440663.75</v>
      </c>
      <c r="F329" s="28"/>
      <c r="H329" s="22"/>
      <c r="I329" s="22"/>
      <c r="J329" s="22"/>
      <c r="K329" s="22"/>
    </row>
    <row r="330" spans="1:11" ht="31.5" x14ac:dyDescent="0.2">
      <c r="A330" s="15" t="s">
        <v>121</v>
      </c>
      <c r="B330" s="16" t="s">
        <v>232</v>
      </c>
      <c r="C330" s="26" t="s">
        <v>247</v>
      </c>
      <c r="D330" s="26" t="s">
        <v>122</v>
      </c>
      <c r="E330" s="27" t="s">
        <v>0</v>
      </c>
      <c r="F330" s="28"/>
      <c r="H330" s="22"/>
      <c r="I330" s="22"/>
      <c r="J330" s="22"/>
      <c r="K330" s="22"/>
    </row>
    <row r="331" spans="1:11" ht="47.25" x14ac:dyDescent="0.2">
      <c r="A331" s="15" t="s">
        <v>361</v>
      </c>
      <c r="B331" s="16" t="s">
        <v>232</v>
      </c>
      <c r="C331" s="26" t="s">
        <v>362</v>
      </c>
      <c r="D331" s="26" t="s">
        <v>0</v>
      </c>
      <c r="E331" s="27">
        <v>440663.75</v>
      </c>
      <c r="F331" s="28"/>
      <c r="H331" s="22"/>
      <c r="I331" s="22"/>
      <c r="J331" s="22"/>
      <c r="K331" s="22"/>
    </row>
    <row r="332" spans="1:11" ht="31.5" x14ac:dyDescent="0.2">
      <c r="A332" s="15" t="s">
        <v>121</v>
      </c>
      <c r="B332" s="16" t="s">
        <v>232</v>
      </c>
      <c r="C332" s="26" t="s">
        <v>362</v>
      </c>
      <c r="D332" s="26" t="s">
        <v>122</v>
      </c>
      <c r="E332" s="27">
        <v>440663.75</v>
      </c>
      <c r="F332" s="28"/>
      <c r="H332" s="22"/>
      <c r="I332" s="22"/>
      <c r="J332" s="22"/>
      <c r="K332" s="22"/>
    </row>
    <row r="333" spans="1:11" ht="78.75" x14ac:dyDescent="0.2">
      <c r="A333" s="13" t="s">
        <v>248</v>
      </c>
      <c r="B333" s="5" t="s">
        <v>232</v>
      </c>
      <c r="C333" s="31" t="s">
        <v>249</v>
      </c>
      <c r="D333" s="31" t="s">
        <v>0</v>
      </c>
      <c r="E333" s="21">
        <v>1037369.03</v>
      </c>
      <c r="F333" s="28"/>
      <c r="H333" s="22"/>
      <c r="I333" s="22"/>
      <c r="J333" s="22"/>
      <c r="K333" s="22"/>
    </row>
    <row r="334" spans="1:11" ht="31.5" x14ac:dyDescent="0.2">
      <c r="A334" s="15" t="s">
        <v>121</v>
      </c>
      <c r="B334" s="16" t="s">
        <v>232</v>
      </c>
      <c r="C334" s="26" t="s">
        <v>249</v>
      </c>
      <c r="D334" s="26" t="s">
        <v>122</v>
      </c>
      <c r="E334" s="27" t="s">
        <v>0</v>
      </c>
      <c r="F334" s="28"/>
      <c r="H334" s="22"/>
      <c r="I334" s="22"/>
      <c r="J334" s="22"/>
      <c r="K334" s="22"/>
    </row>
    <row r="335" spans="1:11" ht="47.25" x14ac:dyDescent="0.2">
      <c r="A335" s="15" t="s">
        <v>363</v>
      </c>
      <c r="B335" s="16" t="s">
        <v>232</v>
      </c>
      <c r="C335" s="26" t="s">
        <v>364</v>
      </c>
      <c r="D335" s="26" t="s">
        <v>0</v>
      </c>
      <c r="E335" s="27">
        <v>937369.03</v>
      </c>
      <c r="F335" s="28"/>
      <c r="H335" s="22"/>
      <c r="I335" s="22"/>
      <c r="J335" s="22"/>
      <c r="K335" s="22"/>
    </row>
    <row r="336" spans="1:11" ht="31.5" x14ac:dyDescent="0.2">
      <c r="A336" s="15" t="s">
        <v>121</v>
      </c>
      <c r="B336" s="16" t="s">
        <v>232</v>
      </c>
      <c r="C336" s="26" t="s">
        <v>364</v>
      </c>
      <c r="D336" s="26" t="s">
        <v>122</v>
      </c>
      <c r="E336" s="27">
        <v>937369.03</v>
      </c>
      <c r="F336" s="28"/>
      <c r="H336" s="22"/>
      <c r="I336" s="22"/>
      <c r="J336" s="22"/>
      <c r="K336" s="22"/>
    </row>
    <row r="337" spans="1:11" ht="15.75" x14ac:dyDescent="0.2">
      <c r="A337" s="15" t="s">
        <v>365</v>
      </c>
      <c r="B337" s="16" t="s">
        <v>232</v>
      </c>
      <c r="C337" s="26" t="s">
        <v>366</v>
      </c>
      <c r="D337" s="26" t="s">
        <v>0</v>
      </c>
      <c r="E337" s="27">
        <v>100000</v>
      </c>
      <c r="F337" s="28"/>
      <c r="H337" s="22"/>
      <c r="I337" s="22"/>
      <c r="J337" s="22"/>
      <c r="K337" s="22"/>
    </row>
    <row r="338" spans="1:11" ht="31.5" x14ac:dyDescent="0.2">
      <c r="A338" s="15" t="s">
        <v>121</v>
      </c>
      <c r="B338" s="16" t="s">
        <v>232</v>
      </c>
      <c r="C338" s="26" t="s">
        <v>366</v>
      </c>
      <c r="D338" s="26" t="s">
        <v>122</v>
      </c>
      <c r="E338" s="27">
        <v>100000</v>
      </c>
      <c r="F338" s="28"/>
      <c r="H338" s="22"/>
      <c r="I338" s="22"/>
      <c r="J338" s="22"/>
      <c r="K338" s="22"/>
    </row>
    <row r="339" spans="1:11" ht="15.75" x14ac:dyDescent="0.2">
      <c r="A339" s="13" t="s">
        <v>250</v>
      </c>
      <c r="B339" s="5" t="s">
        <v>232</v>
      </c>
      <c r="C339" s="31" t="s">
        <v>251</v>
      </c>
      <c r="D339" s="31" t="s">
        <v>0</v>
      </c>
      <c r="E339" s="21">
        <v>26618100</v>
      </c>
      <c r="F339" s="28"/>
      <c r="H339" s="22"/>
      <c r="I339" s="22"/>
      <c r="J339" s="22"/>
      <c r="K339" s="22"/>
    </row>
    <row r="340" spans="1:11" ht="31.5" x14ac:dyDescent="0.2">
      <c r="A340" s="15" t="s">
        <v>121</v>
      </c>
      <c r="B340" s="16" t="s">
        <v>232</v>
      </c>
      <c r="C340" s="26" t="s">
        <v>251</v>
      </c>
      <c r="D340" s="26" t="s">
        <v>122</v>
      </c>
      <c r="E340" s="27">
        <v>15576680</v>
      </c>
      <c r="F340" s="28"/>
      <c r="H340" s="22"/>
      <c r="I340" s="22"/>
      <c r="J340" s="22"/>
      <c r="K340" s="22"/>
    </row>
    <row r="341" spans="1:11" ht="31.5" x14ac:dyDescent="0.2">
      <c r="A341" s="15" t="s">
        <v>395</v>
      </c>
      <c r="B341" s="16" t="s">
        <v>232</v>
      </c>
      <c r="C341" s="26" t="s">
        <v>252</v>
      </c>
      <c r="D341" s="26" t="s">
        <v>0</v>
      </c>
      <c r="E341" s="27">
        <v>11041420</v>
      </c>
      <c r="F341" s="28"/>
      <c r="H341" s="22"/>
      <c r="I341" s="22"/>
      <c r="J341" s="22"/>
      <c r="K341" s="22"/>
    </row>
    <row r="342" spans="1:11" ht="31.5" x14ac:dyDescent="0.2">
      <c r="A342" s="15" t="s">
        <v>121</v>
      </c>
      <c r="B342" s="16" t="s">
        <v>232</v>
      </c>
      <c r="C342" s="26" t="s">
        <v>252</v>
      </c>
      <c r="D342" s="26" t="s">
        <v>122</v>
      </c>
      <c r="E342" s="27">
        <v>11041420</v>
      </c>
      <c r="F342" s="28"/>
      <c r="H342" s="22"/>
      <c r="I342" s="22"/>
      <c r="J342" s="22"/>
      <c r="K342" s="22"/>
    </row>
    <row r="343" spans="1:11" ht="15.75" x14ac:dyDescent="0.2">
      <c r="A343" s="13" t="s">
        <v>253</v>
      </c>
      <c r="B343" s="5" t="s">
        <v>232</v>
      </c>
      <c r="C343" s="31" t="s">
        <v>254</v>
      </c>
      <c r="D343" s="31" t="s">
        <v>0</v>
      </c>
      <c r="E343" s="21">
        <v>86640</v>
      </c>
      <c r="F343" s="28"/>
      <c r="H343" s="22"/>
      <c r="I343" s="22"/>
      <c r="J343" s="22"/>
      <c r="K343" s="22"/>
    </row>
    <row r="344" spans="1:11" ht="31.5" x14ac:dyDescent="0.2">
      <c r="A344" s="15" t="s">
        <v>121</v>
      </c>
      <c r="B344" s="16" t="s">
        <v>232</v>
      </c>
      <c r="C344" s="26" t="s">
        <v>254</v>
      </c>
      <c r="D344" s="26" t="s">
        <v>122</v>
      </c>
      <c r="E344" s="27" t="s">
        <v>0</v>
      </c>
      <c r="F344" s="28"/>
      <c r="H344" s="22"/>
      <c r="I344" s="22"/>
      <c r="J344" s="22"/>
      <c r="K344" s="22"/>
    </row>
    <row r="345" spans="1:11" ht="31.5" x14ac:dyDescent="0.2">
      <c r="A345" s="15" t="s">
        <v>373</v>
      </c>
      <c r="B345" s="16" t="s">
        <v>232</v>
      </c>
      <c r="C345" s="26" t="s">
        <v>374</v>
      </c>
      <c r="D345" s="26" t="s">
        <v>0</v>
      </c>
      <c r="E345" s="27">
        <v>86640</v>
      </c>
      <c r="F345" s="28"/>
      <c r="H345" s="22"/>
      <c r="I345" s="22"/>
      <c r="J345" s="22"/>
      <c r="K345" s="22"/>
    </row>
    <row r="346" spans="1:11" ht="31.5" x14ac:dyDescent="0.2">
      <c r="A346" s="15" t="s">
        <v>121</v>
      </c>
      <c r="B346" s="16" t="s">
        <v>232</v>
      </c>
      <c r="C346" s="26" t="s">
        <v>374</v>
      </c>
      <c r="D346" s="26" t="s">
        <v>122</v>
      </c>
      <c r="E346" s="27">
        <v>86640</v>
      </c>
      <c r="F346" s="28"/>
      <c r="H346" s="22"/>
      <c r="I346" s="22"/>
      <c r="J346" s="22"/>
      <c r="K346" s="22"/>
    </row>
    <row r="347" spans="1:11" ht="47.25" x14ac:dyDescent="0.2">
      <c r="A347" s="13" t="s">
        <v>255</v>
      </c>
      <c r="B347" s="5" t="s">
        <v>232</v>
      </c>
      <c r="C347" s="31" t="s">
        <v>256</v>
      </c>
      <c r="D347" s="31" t="s">
        <v>0</v>
      </c>
      <c r="E347" s="21">
        <v>16360505</v>
      </c>
      <c r="F347" s="28"/>
      <c r="H347" s="22"/>
      <c r="I347" s="22"/>
      <c r="J347" s="22"/>
      <c r="K347" s="22"/>
    </row>
    <row r="348" spans="1:11" ht="31.5" x14ac:dyDescent="0.2">
      <c r="A348" s="15" t="s">
        <v>121</v>
      </c>
      <c r="B348" s="16" t="s">
        <v>232</v>
      </c>
      <c r="C348" s="26" t="s">
        <v>256</v>
      </c>
      <c r="D348" s="26" t="s">
        <v>122</v>
      </c>
      <c r="E348" s="27">
        <v>9540000</v>
      </c>
      <c r="F348" s="28"/>
      <c r="H348" s="22"/>
      <c r="I348" s="22"/>
      <c r="J348" s="22"/>
      <c r="K348" s="22"/>
    </row>
    <row r="349" spans="1:11" ht="31.5" x14ac:dyDescent="0.2">
      <c r="A349" s="15" t="s">
        <v>395</v>
      </c>
      <c r="B349" s="16" t="s">
        <v>232</v>
      </c>
      <c r="C349" s="26" t="s">
        <v>257</v>
      </c>
      <c r="D349" s="26" t="s">
        <v>0</v>
      </c>
      <c r="E349" s="27">
        <v>6820505</v>
      </c>
      <c r="F349" s="28"/>
      <c r="H349" s="22"/>
      <c r="I349" s="22"/>
      <c r="J349" s="22"/>
      <c r="K349" s="22"/>
    </row>
    <row r="350" spans="1:11" ht="31.5" x14ac:dyDescent="0.2">
      <c r="A350" s="15" t="s">
        <v>121</v>
      </c>
      <c r="B350" s="16" t="s">
        <v>232</v>
      </c>
      <c r="C350" s="26" t="s">
        <v>257</v>
      </c>
      <c r="D350" s="26" t="s">
        <v>122</v>
      </c>
      <c r="E350" s="27">
        <v>6820505</v>
      </c>
      <c r="F350" s="28"/>
      <c r="H350" s="22"/>
      <c r="I350" s="22"/>
      <c r="J350" s="22"/>
      <c r="K350" s="22"/>
    </row>
    <row r="351" spans="1:11" ht="31.5" x14ac:dyDescent="0.2">
      <c r="A351" s="13" t="s">
        <v>258</v>
      </c>
      <c r="B351" s="5" t="s">
        <v>232</v>
      </c>
      <c r="C351" s="31" t="s">
        <v>259</v>
      </c>
      <c r="D351" s="31" t="s">
        <v>0</v>
      </c>
      <c r="E351" s="21">
        <v>53852727.560000002</v>
      </c>
      <c r="F351" s="28"/>
      <c r="H351" s="22"/>
      <c r="I351" s="22"/>
      <c r="J351" s="22"/>
      <c r="K351" s="22"/>
    </row>
    <row r="352" spans="1:11" ht="31.5" x14ac:dyDescent="0.2">
      <c r="A352" s="15" t="s">
        <v>121</v>
      </c>
      <c r="B352" s="16" t="s">
        <v>232</v>
      </c>
      <c r="C352" s="26" t="s">
        <v>259</v>
      </c>
      <c r="D352" s="26" t="s">
        <v>122</v>
      </c>
      <c r="E352" s="27">
        <v>32999897.559999999</v>
      </c>
      <c r="F352" s="28"/>
      <c r="H352" s="22"/>
      <c r="I352" s="22"/>
      <c r="J352" s="22"/>
      <c r="K352" s="22"/>
    </row>
    <row r="353" spans="1:11" ht="31.5" x14ac:dyDescent="0.2">
      <c r="A353" s="15" t="s">
        <v>395</v>
      </c>
      <c r="B353" s="16" t="s">
        <v>232</v>
      </c>
      <c r="C353" s="26" t="s">
        <v>260</v>
      </c>
      <c r="D353" s="26" t="s">
        <v>0</v>
      </c>
      <c r="E353" s="27">
        <v>20852830</v>
      </c>
      <c r="F353" s="28"/>
      <c r="H353" s="22"/>
      <c r="I353" s="22"/>
      <c r="J353" s="22"/>
      <c r="K353" s="22"/>
    </row>
    <row r="354" spans="1:11" ht="31.5" x14ac:dyDescent="0.2">
      <c r="A354" s="15" t="s">
        <v>121</v>
      </c>
      <c r="B354" s="16" t="s">
        <v>232</v>
      </c>
      <c r="C354" s="26" t="s">
        <v>260</v>
      </c>
      <c r="D354" s="26" t="s">
        <v>122</v>
      </c>
      <c r="E354" s="27">
        <v>20852830</v>
      </c>
      <c r="F354" s="28"/>
      <c r="H354" s="22"/>
      <c r="I354" s="22"/>
      <c r="J354" s="22"/>
      <c r="K354" s="22"/>
    </row>
    <row r="355" spans="1:11" ht="47.25" x14ac:dyDescent="0.2">
      <c r="A355" s="13" t="s">
        <v>261</v>
      </c>
      <c r="B355" s="5" t="s">
        <v>232</v>
      </c>
      <c r="C355" s="31" t="s">
        <v>262</v>
      </c>
      <c r="D355" s="31" t="s">
        <v>0</v>
      </c>
      <c r="E355" s="21">
        <v>10888190</v>
      </c>
      <c r="F355" s="28"/>
      <c r="H355" s="22"/>
      <c r="I355" s="22"/>
      <c r="J355" s="22"/>
      <c r="K355" s="22"/>
    </row>
    <row r="356" spans="1:11" ht="31.5" x14ac:dyDescent="0.2">
      <c r="A356" s="15" t="s">
        <v>121</v>
      </c>
      <c r="B356" s="16" t="s">
        <v>232</v>
      </c>
      <c r="C356" s="26" t="s">
        <v>262</v>
      </c>
      <c r="D356" s="26" t="s">
        <v>122</v>
      </c>
      <c r="E356" s="27">
        <v>8508291.0099999998</v>
      </c>
      <c r="F356" s="28"/>
      <c r="H356" s="22"/>
      <c r="I356" s="22"/>
      <c r="J356" s="22"/>
      <c r="K356" s="22"/>
    </row>
    <row r="357" spans="1:11" ht="31.5" x14ac:dyDescent="0.2">
      <c r="A357" s="15" t="s">
        <v>394</v>
      </c>
      <c r="B357" s="16" t="s">
        <v>232</v>
      </c>
      <c r="C357" s="26" t="s">
        <v>263</v>
      </c>
      <c r="D357" s="26" t="s">
        <v>0</v>
      </c>
      <c r="E357" s="27">
        <v>2379898.9900000002</v>
      </c>
      <c r="F357" s="28"/>
      <c r="H357" s="22"/>
      <c r="I357" s="22"/>
      <c r="J357" s="22"/>
      <c r="K357" s="22"/>
    </row>
    <row r="358" spans="1:11" ht="31.5" x14ac:dyDescent="0.2">
      <c r="A358" s="15" t="s">
        <v>121</v>
      </c>
      <c r="B358" s="16" t="s">
        <v>232</v>
      </c>
      <c r="C358" s="26" t="s">
        <v>263</v>
      </c>
      <c r="D358" s="26" t="s">
        <v>122</v>
      </c>
      <c r="E358" s="27">
        <v>2379898.9900000002</v>
      </c>
      <c r="F358" s="28"/>
      <c r="H358" s="22"/>
      <c r="I358" s="22"/>
      <c r="J358" s="22"/>
      <c r="K358" s="22"/>
    </row>
    <row r="359" spans="1:11" ht="31.5" x14ac:dyDescent="0.2">
      <c r="A359" s="13" t="s">
        <v>108</v>
      </c>
      <c r="B359" s="5" t="s">
        <v>232</v>
      </c>
      <c r="C359" s="31" t="s">
        <v>109</v>
      </c>
      <c r="D359" s="31" t="s">
        <v>0</v>
      </c>
      <c r="E359" s="21">
        <v>335000</v>
      </c>
      <c r="F359" s="28"/>
      <c r="H359" s="22"/>
      <c r="I359" s="22"/>
      <c r="J359" s="22"/>
      <c r="K359" s="22"/>
    </row>
    <row r="360" spans="1:11" ht="31.5" x14ac:dyDescent="0.2">
      <c r="A360" s="15" t="s">
        <v>110</v>
      </c>
      <c r="B360" s="16" t="s">
        <v>232</v>
      </c>
      <c r="C360" s="26" t="s">
        <v>111</v>
      </c>
      <c r="D360" s="26" t="s">
        <v>0</v>
      </c>
      <c r="E360" s="27">
        <v>335000</v>
      </c>
      <c r="F360" s="28"/>
      <c r="H360" s="22"/>
      <c r="I360" s="22"/>
      <c r="J360" s="22"/>
      <c r="K360" s="22"/>
    </row>
    <row r="361" spans="1:11" ht="31.5" x14ac:dyDescent="0.2">
      <c r="A361" s="15" t="s">
        <v>121</v>
      </c>
      <c r="B361" s="16" t="s">
        <v>232</v>
      </c>
      <c r="C361" s="26" t="s">
        <v>111</v>
      </c>
      <c r="D361" s="26" t="s">
        <v>122</v>
      </c>
      <c r="E361" s="27">
        <v>335000</v>
      </c>
      <c r="F361" s="28"/>
      <c r="H361" s="22"/>
      <c r="I361" s="22"/>
      <c r="J361" s="22"/>
      <c r="K361" s="22"/>
    </row>
    <row r="362" spans="1:11" ht="31.5" x14ac:dyDescent="0.2">
      <c r="A362" s="13" t="s">
        <v>264</v>
      </c>
      <c r="B362" s="5" t="s">
        <v>232</v>
      </c>
      <c r="C362" s="31" t="s">
        <v>265</v>
      </c>
      <c r="D362" s="31" t="s">
        <v>0</v>
      </c>
      <c r="E362" s="21">
        <v>28576242</v>
      </c>
      <c r="F362" s="28"/>
      <c r="H362" s="22"/>
      <c r="I362" s="22"/>
      <c r="J362" s="22"/>
      <c r="K362" s="22"/>
    </row>
    <row r="363" spans="1:11" ht="31.5" x14ac:dyDescent="0.2">
      <c r="A363" s="15" t="s">
        <v>121</v>
      </c>
      <c r="B363" s="16" t="s">
        <v>232</v>
      </c>
      <c r="C363" s="26" t="s">
        <v>265</v>
      </c>
      <c r="D363" s="26" t="s">
        <v>122</v>
      </c>
      <c r="E363" s="27">
        <v>11911704.07</v>
      </c>
      <c r="F363" s="28"/>
      <c r="H363" s="22"/>
      <c r="I363" s="22"/>
      <c r="J363" s="22"/>
      <c r="K363" s="22"/>
    </row>
    <row r="364" spans="1:11" ht="31.5" x14ac:dyDescent="0.2">
      <c r="A364" s="15" t="s">
        <v>395</v>
      </c>
      <c r="B364" s="16" t="s">
        <v>232</v>
      </c>
      <c r="C364" s="26" t="s">
        <v>266</v>
      </c>
      <c r="D364" s="26" t="s">
        <v>0</v>
      </c>
      <c r="E364" s="27">
        <v>16664537.93</v>
      </c>
      <c r="F364" s="28"/>
      <c r="H364" s="22"/>
      <c r="I364" s="22"/>
      <c r="J364" s="22"/>
      <c r="K364" s="22"/>
    </row>
    <row r="365" spans="1:11" ht="31.5" x14ac:dyDescent="0.2">
      <c r="A365" s="15" t="s">
        <v>121</v>
      </c>
      <c r="B365" s="16" t="s">
        <v>232</v>
      </c>
      <c r="C365" s="26" t="s">
        <v>266</v>
      </c>
      <c r="D365" s="26" t="s">
        <v>122</v>
      </c>
      <c r="E365" s="27">
        <v>16664537.93</v>
      </c>
      <c r="F365" s="28"/>
      <c r="H365" s="22"/>
      <c r="I365" s="22"/>
      <c r="J365" s="22"/>
      <c r="K365" s="22"/>
    </row>
    <row r="366" spans="1:11" ht="15.75" x14ac:dyDescent="0.2">
      <c r="A366" s="13" t="s">
        <v>267</v>
      </c>
      <c r="B366" s="5" t="s">
        <v>232</v>
      </c>
      <c r="C366" s="31" t="s">
        <v>268</v>
      </c>
      <c r="D366" s="31" t="s">
        <v>0</v>
      </c>
      <c r="E366" s="21" t="s">
        <v>0</v>
      </c>
      <c r="F366" s="28"/>
      <c r="H366" s="22"/>
      <c r="I366" s="22"/>
      <c r="J366" s="22"/>
      <c r="K366" s="22"/>
    </row>
    <row r="367" spans="1:11" ht="31.5" x14ac:dyDescent="0.2">
      <c r="A367" s="15" t="s">
        <v>121</v>
      </c>
      <c r="B367" s="16" t="s">
        <v>232</v>
      </c>
      <c r="C367" s="26" t="s">
        <v>268</v>
      </c>
      <c r="D367" s="26" t="s">
        <v>122</v>
      </c>
      <c r="E367" s="27" t="s">
        <v>0</v>
      </c>
      <c r="F367" s="28"/>
      <c r="H367" s="22"/>
      <c r="I367" s="22"/>
      <c r="J367" s="22"/>
      <c r="K367" s="22"/>
    </row>
    <row r="368" spans="1:11" ht="31.5" x14ac:dyDescent="0.2">
      <c r="A368" s="13" t="s">
        <v>326</v>
      </c>
      <c r="B368" s="5" t="s">
        <v>232</v>
      </c>
      <c r="C368" s="31" t="s">
        <v>343</v>
      </c>
      <c r="D368" s="31" t="s">
        <v>0</v>
      </c>
      <c r="E368" s="21">
        <v>15722779.109999999</v>
      </c>
      <c r="F368" s="28"/>
      <c r="H368" s="22"/>
      <c r="I368" s="22"/>
      <c r="J368" s="22"/>
      <c r="K368" s="22"/>
    </row>
    <row r="369" spans="1:11" ht="31.5" x14ac:dyDescent="0.2">
      <c r="A369" s="15" t="s">
        <v>328</v>
      </c>
      <c r="B369" s="16" t="s">
        <v>232</v>
      </c>
      <c r="C369" s="26" t="s">
        <v>344</v>
      </c>
      <c r="D369" s="26" t="s">
        <v>0</v>
      </c>
      <c r="E369" s="27">
        <v>15722779.109999999</v>
      </c>
      <c r="F369" s="28"/>
      <c r="H369" s="22"/>
      <c r="I369" s="22"/>
      <c r="J369" s="22"/>
      <c r="K369" s="22"/>
    </row>
    <row r="370" spans="1:11" ht="31.5" x14ac:dyDescent="0.2">
      <c r="A370" s="15" t="s">
        <v>121</v>
      </c>
      <c r="B370" s="16" t="s">
        <v>232</v>
      </c>
      <c r="C370" s="26" t="s">
        <v>344</v>
      </c>
      <c r="D370" s="26" t="s">
        <v>122</v>
      </c>
      <c r="E370" s="27">
        <v>15722779.109999999</v>
      </c>
      <c r="F370" s="28"/>
      <c r="H370" s="22"/>
      <c r="I370" s="22"/>
      <c r="J370" s="22"/>
      <c r="K370" s="22"/>
    </row>
    <row r="371" spans="1:11" ht="31.5" x14ac:dyDescent="0.2">
      <c r="A371" s="13" t="s">
        <v>269</v>
      </c>
      <c r="B371" s="5" t="s">
        <v>232</v>
      </c>
      <c r="C371" s="31" t="s">
        <v>270</v>
      </c>
      <c r="D371" s="31" t="s">
        <v>0</v>
      </c>
      <c r="E371" s="21">
        <f>E372+E375+E379+E381+E384</f>
        <v>25800943.710000001</v>
      </c>
      <c r="F371" s="28"/>
      <c r="H371" s="22"/>
      <c r="I371" s="22"/>
      <c r="J371" s="22"/>
      <c r="K371" s="22"/>
    </row>
    <row r="372" spans="1:11" ht="31.5" x14ac:dyDescent="0.2">
      <c r="A372" s="13" t="s">
        <v>273</v>
      </c>
      <c r="B372" s="5" t="s">
        <v>232</v>
      </c>
      <c r="C372" s="31" t="s">
        <v>274</v>
      </c>
      <c r="D372" s="31" t="s">
        <v>0</v>
      </c>
      <c r="E372" s="21">
        <f>E373</f>
        <v>667000</v>
      </c>
      <c r="F372" s="28"/>
      <c r="H372" s="22"/>
      <c r="I372" s="22"/>
      <c r="J372" s="22"/>
      <c r="K372" s="22"/>
    </row>
    <row r="373" spans="1:11" ht="31.5" x14ac:dyDescent="0.2">
      <c r="A373" s="15" t="s">
        <v>275</v>
      </c>
      <c r="B373" s="16" t="s">
        <v>232</v>
      </c>
      <c r="C373" s="26" t="s">
        <v>276</v>
      </c>
      <c r="D373" s="26" t="s">
        <v>0</v>
      </c>
      <c r="E373" s="27">
        <f>E374</f>
        <v>667000</v>
      </c>
      <c r="F373" s="28"/>
      <c r="H373" s="22"/>
      <c r="I373" s="22"/>
      <c r="J373" s="22"/>
      <c r="K373" s="22"/>
    </row>
    <row r="374" spans="1:11" ht="31.5" x14ac:dyDescent="0.2">
      <c r="A374" s="15" t="s">
        <v>121</v>
      </c>
      <c r="B374" s="16" t="s">
        <v>232</v>
      </c>
      <c r="C374" s="26" t="s">
        <v>276</v>
      </c>
      <c r="D374" s="26" t="s">
        <v>122</v>
      </c>
      <c r="E374" s="27">
        <v>667000</v>
      </c>
      <c r="F374" s="28"/>
      <c r="H374" s="22"/>
      <c r="I374" s="22"/>
      <c r="J374" s="22"/>
      <c r="K374" s="22"/>
    </row>
    <row r="375" spans="1:11" ht="47.25" x14ac:dyDescent="0.2">
      <c r="A375" s="13" t="s">
        <v>277</v>
      </c>
      <c r="B375" s="5" t="s">
        <v>232</v>
      </c>
      <c r="C375" s="31" t="s">
        <v>278</v>
      </c>
      <c r="D375" s="31" t="s">
        <v>0</v>
      </c>
      <c r="E375" s="21">
        <f>E376+E377</f>
        <v>19923344.490000002</v>
      </c>
      <c r="F375" s="28"/>
      <c r="H375" s="22"/>
      <c r="I375" s="22"/>
      <c r="J375" s="22"/>
      <c r="K375" s="22"/>
    </row>
    <row r="376" spans="1:11" ht="31.5" x14ac:dyDescent="0.2">
      <c r="A376" s="15" t="s">
        <v>121</v>
      </c>
      <c r="B376" s="16" t="s">
        <v>232</v>
      </c>
      <c r="C376" s="26" t="s">
        <v>278</v>
      </c>
      <c r="D376" s="26" t="s">
        <v>122</v>
      </c>
      <c r="E376" s="27">
        <v>16787889.940000001</v>
      </c>
      <c r="F376" s="28"/>
      <c r="H376" s="22"/>
      <c r="I376" s="22"/>
      <c r="J376" s="22"/>
      <c r="K376" s="22"/>
    </row>
    <row r="377" spans="1:11" ht="31.5" x14ac:dyDescent="0.2">
      <c r="A377" s="15" t="s">
        <v>394</v>
      </c>
      <c r="B377" s="16" t="s">
        <v>232</v>
      </c>
      <c r="C377" s="26" t="s">
        <v>279</v>
      </c>
      <c r="D377" s="26" t="s">
        <v>0</v>
      </c>
      <c r="E377" s="27">
        <f>E378</f>
        <v>3135454.55</v>
      </c>
      <c r="F377" s="28"/>
      <c r="H377" s="22"/>
      <c r="I377" s="22"/>
      <c r="J377" s="22"/>
      <c r="K377" s="22"/>
    </row>
    <row r="378" spans="1:11" ht="31.5" x14ac:dyDescent="0.2">
      <c r="A378" s="15" t="s">
        <v>121</v>
      </c>
      <c r="B378" s="16" t="s">
        <v>232</v>
      </c>
      <c r="C378" s="26" t="s">
        <v>279</v>
      </c>
      <c r="D378" s="26" t="s">
        <v>122</v>
      </c>
      <c r="E378" s="27">
        <v>3135454.55</v>
      </c>
      <c r="F378" s="28"/>
      <c r="H378" s="22"/>
      <c r="I378" s="22"/>
      <c r="J378" s="22"/>
      <c r="K378" s="22"/>
    </row>
    <row r="379" spans="1:11" ht="78.75" x14ac:dyDescent="0.2">
      <c r="A379" s="13" t="s">
        <v>367</v>
      </c>
      <c r="B379" s="5" t="s">
        <v>232</v>
      </c>
      <c r="C379" s="31" t="s">
        <v>368</v>
      </c>
      <c r="D379" s="31" t="s">
        <v>0</v>
      </c>
      <c r="E379" s="21">
        <f>E380</f>
        <v>1061020</v>
      </c>
      <c r="F379" s="28"/>
      <c r="H379" s="22"/>
      <c r="I379" s="22"/>
      <c r="J379" s="22"/>
      <c r="K379" s="22"/>
    </row>
    <row r="380" spans="1:11" ht="31.5" x14ac:dyDescent="0.2">
      <c r="A380" s="15" t="s">
        <v>121</v>
      </c>
      <c r="B380" s="16" t="s">
        <v>232</v>
      </c>
      <c r="C380" s="26" t="s">
        <v>368</v>
      </c>
      <c r="D380" s="26" t="s">
        <v>122</v>
      </c>
      <c r="E380" s="27">
        <v>1061020</v>
      </c>
      <c r="F380" s="28"/>
      <c r="H380" s="22"/>
      <c r="I380" s="22"/>
      <c r="J380" s="22"/>
      <c r="K380" s="22"/>
    </row>
    <row r="381" spans="1:11" ht="31.5" x14ac:dyDescent="0.2">
      <c r="A381" s="13" t="s">
        <v>326</v>
      </c>
      <c r="B381" s="5" t="s">
        <v>232</v>
      </c>
      <c r="C381" s="31" t="s">
        <v>331</v>
      </c>
      <c r="D381" s="31" t="s">
        <v>0</v>
      </c>
      <c r="E381" s="21">
        <f>E382</f>
        <v>4049579.22</v>
      </c>
      <c r="F381" s="28"/>
      <c r="H381" s="22"/>
      <c r="I381" s="22"/>
      <c r="J381" s="22"/>
      <c r="K381" s="22"/>
    </row>
    <row r="382" spans="1:11" ht="31.5" x14ac:dyDescent="0.2">
      <c r="A382" s="15" t="s">
        <v>328</v>
      </c>
      <c r="B382" s="16" t="s">
        <v>232</v>
      </c>
      <c r="C382" s="26" t="s">
        <v>332</v>
      </c>
      <c r="D382" s="26" t="s">
        <v>0</v>
      </c>
      <c r="E382" s="27">
        <f>E383</f>
        <v>4049579.22</v>
      </c>
      <c r="F382" s="28"/>
      <c r="H382" s="22"/>
      <c r="I382" s="22"/>
      <c r="J382" s="22"/>
      <c r="K382" s="22"/>
    </row>
    <row r="383" spans="1:11" ht="31.5" x14ac:dyDescent="0.2">
      <c r="A383" s="15" t="s">
        <v>121</v>
      </c>
      <c r="B383" s="16" t="s">
        <v>232</v>
      </c>
      <c r="C383" s="26" t="s">
        <v>332</v>
      </c>
      <c r="D383" s="26" t="s">
        <v>122</v>
      </c>
      <c r="E383" s="27">
        <v>4049579.22</v>
      </c>
      <c r="F383" s="28"/>
      <c r="H383" s="22"/>
      <c r="I383" s="22"/>
      <c r="J383" s="22"/>
      <c r="K383" s="22"/>
    </row>
    <row r="384" spans="1:11" ht="47.25" x14ac:dyDescent="0.2">
      <c r="A384" s="13" t="s">
        <v>280</v>
      </c>
      <c r="B384" s="5" t="s">
        <v>232</v>
      </c>
      <c r="C384" s="31" t="s">
        <v>281</v>
      </c>
      <c r="D384" s="31" t="s">
        <v>0</v>
      </c>
      <c r="E384" s="21">
        <f>E385</f>
        <v>100000</v>
      </c>
      <c r="F384" s="28"/>
      <c r="H384" s="22"/>
      <c r="I384" s="22"/>
      <c r="J384" s="22"/>
      <c r="K384" s="22"/>
    </row>
    <row r="385" spans="1:11" ht="31.5" x14ac:dyDescent="0.2">
      <c r="A385" s="15" t="s">
        <v>121</v>
      </c>
      <c r="B385" s="16" t="s">
        <v>232</v>
      </c>
      <c r="C385" s="26" t="s">
        <v>281</v>
      </c>
      <c r="D385" s="26" t="s">
        <v>122</v>
      </c>
      <c r="E385" s="27">
        <v>100000</v>
      </c>
      <c r="F385" s="28"/>
      <c r="H385" s="22"/>
      <c r="I385" s="22"/>
      <c r="J385" s="22"/>
      <c r="K385" s="22"/>
    </row>
    <row r="386" spans="1:11" ht="31.5" x14ac:dyDescent="0.2">
      <c r="A386" s="13" t="s">
        <v>127</v>
      </c>
      <c r="B386" s="5" t="s">
        <v>232</v>
      </c>
      <c r="C386" s="31" t="s">
        <v>128</v>
      </c>
      <c r="D386" s="31" t="s">
        <v>0</v>
      </c>
      <c r="E386" s="21">
        <f>E387+E420</f>
        <v>68542662.38000001</v>
      </c>
      <c r="F386" s="28"/>
      <c r="H386" s="22"/>
      <c r="I386" s="22"/>
      <c r="J386" s="22"/>
      <c r="K386" s="22"/>
    </row>
    <row r="387" spans="1:11" ht="31.5" x14ac:dyDescent="0.2">
      <c r="A387" s="13" t="s">
        <v>282</v>
      </c>
      <c r="B387" s="5" t="s">
        <v>232</v>
      </c>
      <c r="C387" s="31" t="s">
        <v>283</v>
      </c>
      <c r="D387" s="31" t="s">
        <v>0</v>
      </c>
      <c r="E387" s="21">
        <f>E388+E393+E415+E418</f>
        <v>68442662.38000001</v>
      </c>
      <c r="F387" s="28"/>
      <c r="H387" s="22"/>
      <c r="I387" s="22"/>
      <c r="J387" s="22"/>
      <c r="K387" s="22"/>
    </row>
    <row r="388" spans="1:11" ht="15.75" x14ac:dyDescent="0.2">
      <c r="A388" s="13" t="s">
        <v>284</v>
      </c>
      <c r="B388" s="5" t="s">
        <v>232</v>
      </c>
      <c r="C388" s="31" t="s">
        <v>285</v>
      </c>
      <c r="D388" s="31" t="s">
        <v>0</v>
      </c>
      <c r="E388" s="21">
        <f>E389+E391</f>
        <v>4560600</v>
      </c>
      <c r="F388" s="28"/>
      <c r="H388" s="22"/>
      <c r="I388" s="22"/>
      <c r="J388" s="22"/>
      <c r="K388" s="22"/>
    </row>
    <row r="389" spans="1:11" ht="31.5" x14ac:dyDescent="0.2">
      <c r="A389" s="15" t="s">
        <v>396</v>
      </c>
      <c r="B389" s="16" t="s">
        <v>232</v>
      </c>
      <c r="C389" s="26" t="s">
        <v>286</v>
      </c>
      <c r="D389" s="26" t="s">
        <v>0</v>
      </c>
      <c r="E389" s="27">
        <f>E390</f>
        <v>345100</v>
      </c>
      <c r="F389" s="28"/>
      <c r="H389" s="22"/>
      <c r="I389" s="22"/>
      <c r="J389" s="22"/>
      <c r="K389" s="22"/>
    </row>
    <row r="390" spans="1:11" ht="15.75" x14ac:dyDescent="0.2">
      <c r="A390" s="15" t="s">
        <v>238</v>
      </c>
      <c r="B390" s="16" t="s">
        <v>232</v>
      </c>
      <c r="C390" s="26" t="s">
        <v>286</v>
      </c>
      <c r="D390" s="26" t="s">
        <v>239</v>
      </c>
      <c r="E390" s="27">
        <v>345100</v>
      </c>
      <c r="F390" s="28"/>
      <c r="H390" s="22"/>
      <c r="I390" s="22"/>
      <c r="J390" s="22"/>
      <c r="K390" s="22"/>
    </row>
    <row r="391" spans="1:11" ht="31.5" x14ac:dyDescent="0.2">
      <c r="A391" s="15" t="s">
        <v>312</v>
      </c>
      <c r="B391" s="16" t="s">
        <v>232</v>
      </c>
      <c r="C391" s="26" t="s">
        <v>287</v>
      </c>
      <c r="D391" s="26" t="s">
        <v>0</v>
      </c>
      <c r="E391" s="27">
        <f>E392</f>
        <v>4215500</v>
      </c>
      <c r="F391" s="28"/>
      <c r="H391" s="22"/>
      <c r="I391" s="22"/>
      <c r="J391" s="22"/>
      <c r="K391" s="22"/>
    </row>
    <row r="392" spans="1:11" ht="15.75" x14ac:dyDescent="0.2">
      <c r="A392" s="15" t="s">
        <v>238</v>
      </c>
      <c r="B392" s="16" t="s">
        <v>232</v>
      </c>
      <c r="C392" s="26" t="s">
        <v>287</v>
      </c>
      <c r="D392" s="26" t="s">
        <v>239</v>
      </c>
      <c r="E392" s="27">
        <v>4215500</v>
      </c>
      <c r="F392" s="28"/>
      <c r="H392" s="22"/>
      <c r="I392" s="22"/>
      <c r="J392" s="22"/>
      <c r="K392" s="22"/>
    </row>
    <row r="393" spans="1:11" ht="31.5" x14ac:dyDescent="0.2">
      <c r="A393" s="13" t="s">
        <v>228</v>
      </c>
      <c r="B393" s="5" t="s">
        <v>232</v>
      </c>
      <c r="C393" s="31" t="s">
        <v>288</v>
      </c>
      <c r="D393" s="31" t="s">
        <v>0</v>
      </c>
      <c r="E393" s="21">
        <f>E394+E396+E398+E400+E402+E405+E407+E409+E413</f>
        <v>63365131.740000002</v>
      </c>
      <c r="F393" s="28"/>
      <c r="H393" s="22"/>
      <c r="I393" s="22"/>
      <c r="J393" s="22"/>
      <c r="K393" s="22"/>
    </row>
    <row r="394" spans="1:11" ht="78.75" x14ac:dyDescent="0.2">
      <c r="A394" s="15" t="s">
        <v>333</v>
      </c>
      <c r="B394" s="16" t="s">
        <v>232</v>
      </c>
      <c r="C394" s="26" t="s">
        <v>289</v>
      </c>
      <c r="D394" s="26" t="s">
        <v>0</v>
      </c>
      <c r="E394" s="27">
        <f>E395</f>
        <v>223500</v>
      </c>
      <c r="F394" s="28"/>
      <c r="H394" s="22"/>
      <c r="I394" s="22"/>
      <c r="J394" s="22"/>
      <c r="K394" s="22"/>
    </row>
    <row r="395" spans="1:11" ht="15.75" x14ac:dyDescent="0.2">
      <c r="A395" s="15" t="s">
        <v>238</v>
      </c>
      <c r="B395" s="16" t="s">
        <v>232</v>
      </c>
      <c r="C395" s="26" t="s">
        <v>289</v>
      </c>
      <c r="D395" s="26" t="s">
        <v>239</v>
      </c>
      <c r="E395" s="27">
        <v>223500</v>
      </c>
      <c r="F395" s="28"/>
      <c r="H395" s="22"/>
      <c r="I395" s="22"/>
      <c r="J395" s="22"/>
      <c r="K395" s="22"/>
    </row>
    <row r="396" spans="1:11" ht="110.25" x14ac:dyDescent="0.2">
      <c r="A396" s="15" t="s">
        <v>334</v>
      </c>
      <c r="B396" s="16" t="s">
        <v>232</v>
      </c>
      <c r="C396" s="26" t="s">
        <v>290</v>
      </c>
      <c r="D396" s="26" t="s">
        <v>0</v>
      </c>
      <c r="E396" s="27">
        <f>E397</f>
        <v>11000</v>
      </c>
      <c r="F396" s="28"/>
      <c r="H396" s="22"/>
      <c r="I396" s="22"/>
      <c r="J396" s="22"/>
      <c r="K396" s="22"/>
    </row>
    <row r="397" spans="1:11" ht="31.5" x14ac:dyDescent="0.2">
      <c r="A397" s="15" t="s">
        <v>17</v>
      </c>
      <c r="B397" s="16" t="s">
        <v>232</v>
      </c>
      <c r="C397" s="26" t="s">
        <v>290</v>
      </c>
      <c r="D397" s="26" t="s">
        <v>18</v>
      </c>
      <c r="E397" s="27">
        <v>11000</v>
      </c>
      <c r="F397" s="28"/>
      <c r="H397" s="22"/>
      <c r="I397" s="22"/>
      <c r="J397" s="22"/>
      <c r="K397" s="22"/>
    </row>
    <row r="398" spans="1:11" ht="47.25" x14ac:dyDescent="0.2">
      <c r="A398" s="15" t="s">
        <v>291</v>
      </c>
      <c r="B398" s="16" t="s">
        <v>232</v>
      </c>
      <c r="C398" s="26" t="s">
        <v>292</v>
      </c>
      <c r="D398" s="26" t="s">
        <v>0</v>
      </c>
      <c r="E398" s="27">
        <f>E399</f>
        <v>5392100</v>
      </c>
      <c r="F398" s="28"/>
      <c r="H398" s="22"/>
      <c r="I398" s="22"/>
      <c r="J398" s="22"/>
      <c r="K398" s="22"/>
    </row>
    <row r="399" spans="1:11" ht="15.75" x14ac:dyDescent="0.2">
      <c r="A399" s="15" t="s">
        <v>238</v>
      </c>
      <c r="B399" s="16" t="s">
        <v>232</v>
      </c>
      <c r="C399" s="26" t="s">
        <v>292</v>
      </c>
      <c r="D399" s="26" t="s">
        <v>239</v>
      </c>
      <c r="E399" s="27">
        <v>5392100</v>
      </c>
      <c r="F399" s="28"/>
      <c r="H399" s="22"/>
      <c r="I399" s="22"/>
      <c r="J399" s="22"/>
      <c r="K399" s="22"/>
    </row>
    <row r="400" spans="1:11" ht="31.5" x14ac:dyDescent="0.2">
      <c r="A400" s="15" t="s">
        <v>342</v>
      </c>
      <c r="B400" s="16" t="s">
        <v>232</v>
      </c>
      <c r="C400" s="26" t="s">
        <v>335</v>
      </c>
      <c r="D400" s="26" t="s">
        <v>0</v>
      </c>
      <c r="E400" s="27">
        <f>E401</f>
        <v>41649400</v>
      </c>
      <c r="F400" s="28"/>
      <c r="H400" s="22"/>
      <c r="I400" s="22"/>
      <c r="J400" s="22"/>
      <c r="K400" s="22"/>
    </row>
    <row r="401" spans="1:11" ht="15.75" x14ac:dyDescent="0.2">
      <c r="A401" s="15" t="s">
        <v>238</v>
      </c>
      <c r="B401" s="16" t="s">
        <v>232</v>
      </c>
      <c r="C401" s="26" t="s">
        <v>335</v>
      </c>
      <c r="D401" s="26" t="s">
        <v>239</v>
      </c>
      <c r="E401" s="27">
        <v>41649400</v>
      </c>
      <c r="F401" s="28"/>
      <c r="H401" s="22"/>
      <c r="I401" s="22"/>
      <c r="J401" s="22"/>
      <c r="K401" s="22"/>
    </row>
    <row r="402" spans="1:11" ht="94.5" x14ac:dyDescent="0.2">
      <c r="A402" s="15" t="s">
        <v>336</v>
      </c>
      <c r="B402" s="16" t="s">
        <v>232</v>
      </c>
      <c r="C402" s="26" t="s">
        <v>293</v>
      </c>
      <c r="D402" s="26" t="s">
        <v>0</v>
      </c>
      <c r="E402" s="27">
        <f>E403+E404</f>
        <v>151999.02000000002</v>
      </c>
      <c r="F402" s="28"/>
      <c r="H402" s="22"/>
      <c r="I402" s="22"/>
      <c r="J402" s="22"/>
      <c r="K402" s="22"/>
    </row>
    <row r="403" spans="1:11" ht="63" x14ac:dyDescent="0.2">
      <c r="A403" s="15" t="s">
        <v>21</v>
      </c>
      <c r="B403" s="16" t="s">
        <v>232</v>
      </c>
      <c r="C403" s="26" t="s">
        <v>293</v>
      </c>
      <c r="D403" s="26" t="s">
        <v>22</v>
      </c>
      <c r="E403" s="27">
        <v>28021.360000000001</v>
      </c>
      <c r="F403" s="28"/>
      <c r="H403" s="22"/>
      <c r="I403" s="22"/>
      <c r="J403" s="22"/>
      <c r="K403" s="22"/>
    </row>
    <row r="404" spans="1:11" ht="31.5" x14ac:dyDescent="0.2">
      <c r="A404" s="15" t="s">
        <v>17</v>
      </c>
      <c r="B404" s="16" t="s">
        <v>232</v>
      </c>
      <c r="C404" s="26" t="s">
        <v>293</v>
      </c>
      <c r="D404" s="26" t="s">
        <v>18</v>
      </c>
      <c r="E404" s="27">
        <v>123977.66</v>
      </c>
      <c r="F404" s="28"/>
      <c r="H404" s="22"/>
      <c r="I404" s="22"/>
      <c r="J404" s="22"/>
      <c r="K404" s="22"/>
    </row>
    <row r="405" spans="1:11" ht="63" x14ac:dyDescent="0.2">
      <c r="A405" s="15" t="s">
        <v>294</v>
      </c>
      <c r="B405" s="16" t="s">
        <v>232</v>
      </c>
      <c r="C405" s="26" t="s">
        <v>295</v>
      </c>
      <c r="D405" s="26" t="s">
        <v>0</v>
      </c>
      <c r="E405" s="27">
        <f>E406</f>
        <v>11000</v>
      </c>
      <c r="F405" s="28"/>
      <c r="H405" s="22"/>
      <c r="I405" s="22"/>
      <c r="J405" s="22"/>
      <c r="K405" s="22"/>
    </row>
    <row r="406" spans="1:11" ht="63" x14ac:dyDescent="0.2">
      <c r="A406" s="15" t="s">
        <v>21</v>
      </c>
      <c r="B406" s="16" t="s">
        <v>232</v>
      </c>
      <c r="C406" s="26" t="s">
        <v>295</v>
      </c>
      <c r="D406" s="26" t="s">
        <v>22</v>
      </c>
      <c r="E406" s="27">
        <v>11000</v>
      </c>
      <c r="F406" s="28"/>
      <c r="H406" s="22"/>
      <c r="I406" s="22"/>
      <c r="J406" s="22"/>
      <c r="K406" s="22"/>
    </row>
    <row r="407" spans="1:11" ht="47.25" x14ac:dyDescent="0.2">
      <c r="A407" s="15" t="s">
        <v>296</v>
      </c>
      <c r="B407" s="16" t="s">
        <v>232</v>
      </c>
      <c r="C407" s="26" t="s">
        <v>297</v>
      </c>
      <c r="D407" s="26" t="s">
        <v>0</v>
      </c>
      <c r="E407" s="27">
        <f>E408</f>
        <v>22000</v>
      </c>
      <c r="F407" s="28"/>
      <c r="H407" s="22"/>
      <c r="I407" s="22"/>
      <c r="J407" s="22"/>
      <c r="K407" s="22"/>
    </row>
    <row r="408" spans="1:11" ht="63" x14ac:dyDescent="0.2">
      <c r="A408" s="15" t="s">
        <v>21</v>
      </c>
      <c r="B408" s="16" t="s">
        <v>232</v>
      </c>
      <c r="C408" s="26" t="s">
        <v>297</v>
      </c>
      <c r="D408" s="26" t="s">
        <v>22</v>
      </c>
      <c r="E408" s="27">
        <v>22000</v>
      </c>
      <c r="F408" s="28"/>
      <c r="H408" s="22"/>
      <c r="I408" s="22"/>
      <c r="J408" s="22"/>
      <c r="K408" s="22"/>
    </row>
    <row r="409" spans="1:11" ht="47.25" x14ac:dyDescent="0.2">
      <c r="A409" s="15" t="s">
        <v>25</v>
      </c>
      <c r="B409" s="16" t="s">
        <v>232</v>
      </c>
      <c r="C409" s="26" t="s">
        <v>298</v>
      </c>
      <c r="D409" s="26" t="s">
        <v>0</v>
      </c>
      <c r="E409" s="27">
        <f>E410+E411+E412</f>
        <v>15729132.719999999</v>
      </c>
      <c r="F409" s="28"/>
      <c r="H409" s="22"/>
      <c r="I409" s="22"/>
      <c r="J409" s="22"/>
      <c r="K409" s="22"/>
    </row>
    <row r="410" spans="1:11" ht="63" x14ac:dyDescent="0.2">
      <c r="A410" s="15" t="s">
        <v>21</v>
      </c>
      <c r="B410" s="16" t="s">
        <v>232</v>
      </c>
      <c r="C410" s="26" t="s">
        <v>298</v>
      </c>
      <c r="D410" s="26" t="s">
        <v>22</v>
      </c>
      <c r="E410" s="27">
        <f>10869700.03+310757.5+3277082.14</f>
        <v>14457539.67</v>
      </c>
      <c r="F410" s="28"/>
      <c r="H410" s="22"/>
      <c r="I410" s="22"/>
      <c r="J410" s="22"/>
      <c r="K410" s="22"/>
    </row>
    <row r="411" spans="1:11" ht="31.5" x14ac:dyDescent="0.2">
      <c r="A411" s="15" t="s">
        <v>17</v>
      </c>
      <c r="B411" s="16" t="s">
        <v>232</v>
      </c>
      <c r="C411" s="26" t="s">
        <v>298</v>
      </c>
      <c r="D411" s="26" t="s">
        <v>18</v>
      </c>
      <c r="E411" s="27">
        <f>732387.01+537116.01</f>
        <v>1269503.02</v>
      </c>
      <c r="F411" s="28"/>
      <c r="H411" s="22"/>
      <c r="I411" s="22"/>
      <c r="J411" s="22"/>
      <c r="K411" s="22"/>
    </row>
    <row r="412" spans="1:11" ht="15.75" x14ac:dyDescent="0.2">
      <c r="A412" s="15" t="s">
        <v>27</v>
      </c>
      <c r="B412" s="16" t="s">
        <v>232</v>
      </c>
      <c r="C412" s="26" t="s">
        <v>298</v>
      </c>
      <c r="D412" s="26" t="s">
        <v>28</v>
      </c>
      <c r="E412" s="27">
        <f>1244+846.03</f>
        <v>2090.0299999999997</v>
      </c>
      <c r="F412" s="28"/>
      <c r="H412" s="22"/>
      <c r="I412" s="22"/>
      <c r="J412" s="22"/>
      <c r="K412" s="22"/>
    </row>
    <row r="413" spans="1:11" ht="31.5" x14ac:dyDescent="0.2">
      <c r="A413" s="15" t="s">
        <v>328</v>
      </c>
      <c r="B413" s="16" t="s">
        <v>232</v>
      </c>
      <c r="C413" s="26" t="s">
        <v>337</v>
      </c>
      <c r="D413" s="26" t="s">
        <v>0</v>
      </c>
      <c r="E413" s="27">
        <v>175000</v>
      </c>
      <c r="F413" s="28"/>
      <c r="H413" s="22"/>
      <c r="I413" s="22"/>
      <c r="J413" s="22"/>
      <c r="K413" s="22"/>
    </row>
    <row r="414" spans="1:11" ht="31.5" x14ac:dyDescent="0.2">
      <c r="A414" s="15" t="s">
        <v>17</v>
      </c>
      <c r="B414" s="16" t="s">
        <v>232</v>
      </c>
      <c r="C414" s="26" t="s">
        <v>337</v>
      </c>
      <c r="D414" s="26" t="s">
        <v>18</v>
      </c>
      <c r="E414" s="27">
        <v>175000</v>
      </c>
      <c r="F414" s="28"/>
      <c r="H414" s="22"/>
      <c r="I414" s="22"/>
      <c r="J414" s="22"/>
      <c r="K414" s="22"/>
    </row>
    <row r="415" spans="1:11" ht="47.25" x14ac:dyDescent="0.2">
      <c r="A415" s="13" t="s">
        <v>299</v>
      </c>
      <c r="B415" s="5" t="s">
        <v>232</v>
      </c>
      <c r="C415" s="31" t="s">
        <v>300</v>
      </c>
      <c r="D415" s="31" t="s">
        <v>0</v>
      </c>
      <c r="E415" s="21">
        <f>E416</f>
        <v>100000</v>
      </c>
      <c r="F415" s="28"/>
      <c r="H415" s="22"/>
      <c r="I415" s="22"/>
      <c r="J415" s="22"/>
      <c r="K415" s="22"/>
    </row>
    <row r="416" spans="1:11" ht="47.25" x14ac:dyDescent="0.2">
      <c r="A416" s="15" t="s">
        <v>299</v>
      </c>
      <c r="B416" s="16" t="s">
        <v>232</v>
      </c>
      <c r="C416" s="26" t="s">
        <v>345</v>
      </c>
      <c r="D416" s="26" t="s">
        <v>0</v>
      </c>
      <c r="E416" s="27">
        <f>E417</f>
        <v>100000</v>
      </c>
      <c r="F416" s="28"/>
      <c r="H416" s="22"/>
      <c r="I416" s="22"/>
      <c r="J416" s="22"/>
      <c r="K416" s="22"/>
    </row>
    <row r="417" spans="1:11" ht="15.75" x14ac:dyDescent="0.2">
      <c r="A417" s="15" t="s">
        <v>238</v>
      </c>
      <c r="B417" s="16" t="s">
        <v>232</v>
      </c>
      <c r="C417" s="26" t="s">
        <v>345</v>
      </c>
      <c r="D417" s="26" t="s">
        <v>239</v>
      </c>
      <c r="E417" s="27">
        <v>100000</v>
      </c>
      <c r="F417" s="28"/>
      <c r="H417" s="22"/>
      <c r="I417" s="22"/>
      <c r="J417" s="22"/>
      <c r="K417" s="22"/>
    </row>
    <row r="418" spans="1:11" ht="31.5" x14ac:dyDescent="0.2">
      <c r="A418" s="13" t="s">
        <v>301</v>
      </c>
      <c r="B418" s="5" t="s">
        <v>232</v>
      </c>
      <c r="C418" s="31" t="s">
        <v>302</v>
      </c>
      <c r="D418" s="31" t="s">
        <v>0</v>
      </c>
      <c r="E418" s="21">
        <f>E419</f>
        <v>416930.64</v>
      </c>
      <c r="F418" s="28"/>
      <c r="H418" s="22"/>
      <c r="I418" s="22"/>
      <c r="J418" s="22"/>
      <c r="K418" s="22"/>
    </row>
    <row r="419" spans="1:11" ht="15.75" x14ac:dyDescent="0.2">
      <c r="A419" s="15" t="s">
        <v>303</v>
      </c>
      <c r="B419" s="16" t="s">
        <v>232</v>
      </c>
      <c r="C419" s="26" t="s">
        <v>302</v>
      </c>
      <c r="D419" s="26" t="s">
        <v>304</v>
      </c>
      <c r="E419" s="27">
        <v>416930.64</v>
      </c>
      <c r="F419" s="28"/>
      <c r="H419" s="22"/>
      <c r="I419" s="22"/>
      <c r="J419" s="22"/>
      <c r="K419" s="22"/>
    </row>
    <row r="420" spans="1:11" ht="15.75" x14ac:dyDescent="0.2">
      <c r="A420" s="13" t="s">
        <v>139</v>
      </c>
      <c r="B420" s="5" t="s">
        <v>232</v>
      </c>
      <c r="C420" s="31" t="s">
        <v>140</v>
      </c>
      <c r="D420" s="31" t="s">
        <v>0</v>
      </c>
      <c r="E420" s="21">
        <f>E421</f>
        <v>100000</v>
      </c>
      <c r="F420" s="28"/>
      <c r="G420" s="28"/>
      <c r="H420" s="32"/>
      <c r="I420" s="22"/>
      <c r="J420" s="22"/>
      <c r="K420" s="22"/>
    </row>
    <row r="421" spans="1:11" ht="31.5" x14ac:dyDescent="0.2">
      <c r="A421" s="13" t="s">
        <v>143</v>
      </c>
      <c r="B421" s="5" t="s">
        <v>232</v>
      </c>
      <c r="C421" s="31" t="s">
        <v>144</v>
      </c>
      <c r="D421" s="31" t="s">
        <v>0</v>
      </c>
      <c r="E421" s="21">
        <f>E422</f>
        <v>100000</v>
      </c>
      <c r="F421" s="28"/>
      <c r="G421" s="28"/>
      <c r="H421" s="32"/>
      <c r="I421" s="22"/>
      <c r="J421" s="22"/>
      <c r="K421" s="22"/>
    </row>
    <row r="422" spans="1:11" ht="63" x14ac:dyDescent="0.2">
      <c r="A422" s="15" t="s">
        <v>338</v>
      </c>
      <c r="B422" s="16" t="s">
        <v>232</v>
      </c>
      <c r="C422" s="26" t="s">
        <v>339</v>
      </c>
      <c r="D422" s="26" t="s">
        <v>0</v>
      </c>
      <c r="E422" s="27">
        <f>E423</f>
        <v>100000</v>
      </c>
      <c r="F422" s="28"/>
      <c r="G422" s="28"/>
      <c r="H422" s="32"/>
      <c r="I422" s="22"/>
      <c r="J422" s="22"/>
      <c r="K422" s="22"/>
    </row>
    <row r="423" spans="1:11" ht="15.75" x14ac:dyDescent="0.2">
      <c r="A423" s="15" t="s">
        <v>238</v>
      </c>
      <c r="B423" s="16" t="s">
        <v>232</v>
      </c>
      <c r="C423" s="26" t="s">
        <v>339</v>
      </c>
      <c r="D423" s="26" t="s">
        <v>239</v>
      </c>
      <c r="E423" s="27">
        <v>100000</v>
      </c>
      <c r="F423" s="28"/>
      <c r="G423" s="28"/>
      <c r="H423" s="32"/>
      <c r="I423" s="22"/>
      <c r="J423" s="22"/>
      <c r="K423" s="22"/>
    </row>
    <row r="424" spans="1:11" ht="31.5" x14ac:dyDescent="0.2">
      <c r="A424" s="13" t="s">
        <v>153</v>
      </c>
      <c r="B424" s="5" t="s">
        <v>232</v>
      </c>
      <c r="C424" s="31" t="s">
        <v>154</v>
      </c>
      <c r="D424" s="31" t="s">
        <v>0</v>
      </c>
      <c r="E424" s="21">
        <f>E425</f>
        <v>1183896.1599999999</v>
      </c>
      <c r="F424" s="28"/>
      <c r="G424" s="28"/>
      <c r="H424" s="32"/>
      <c r="I424" s="22"/>
      <c r="J424" s="22"/>
      <c r="K424" s="22"/>
    </row>
    <row r="425" spans="1:11" ht="47.25" x14ac:dyDescent="0.2">
      <c r="A425" s="13" t="s">
        <v>155</v>
      </c>
      <c r="B425" s="5" t="s">
        <v>232</v>
      </c>
      <c r="C425" s="31" t="s">
        <v>156</v>
      </c>
      <c r="D425" s="31" t="s">
        <v>0</v>
      </c>
      <c r="E425" s="21">
        <f>E426</f>
        <v>1183896.1599999999</v>
      </c>
      <c r="F425" s="28"/>
      <c r="G425" s="28"/>
      <c r="H425" s="32"/>
      <c r="I425" s="22"/>
      <c r="J425" s="22"/>
      <c r="K425" s="22"/>
    </row>
    <row r="426" spans="1:11" ht="31.5" x14ac:dyDescent="0.2">
      <c r="A426" s="13" t="s">
        <v>157</v>
      </c>
      <c r="B426" s="5" t="s">
        <v>232</v>
      </c>
      <c r="C426" s="31" t="s">
        <v>158</v>
      </c>
      <c r="D426" s="31" t="s">
        <v>0</v>
      </c>
      <c r="E426" s="21">
        <f>E427+E429</f>
        <v>1183896.1599999999</v>
      </c>
      <c r="F426" s="28"/>
      <c r="G426" s="28"/>
      <c r="H426" s="32"/>
      <c r="I426" s="22"/>
      <c r="J426" s="22"/>
      <c r="K426" s="22"/>
    </row>
    <row r="427" spans="1:11" ht="141.75" x14ac:dyDescent="0.2">
      <c r="A427" s="15" t="s">
        <v>340</v>
      </c>
      <c r="B427" s="16" t="s">
        <v>232</v>
      </c>
      <c r="C427" s="26" t="s">
        <v>341</v>
      </c>
      <c r="D427" s="26" t="s">
        <v>0</v>
      </c>
      <c r="E427" s="27">
        <f>E428</f>
        <v>8415</v>
      </c>
      <c r="F427" s="28"/>
      <c r="G427" s="28"/>
      <c r="H427" s="32"/>
      <c r="I427" s="22"/>
      <c r="J427" s="22"/>
      <c r="K427" s="22"/>
    </row>
    <row r="428" spans="1:11" ht="15.75" x14ac:dyDescent="0.2">
      <c r="A428" s="15" t="s">
        <v>238</v>
      </c>
      <c r="B428" s="16" t="s">
        <v>232</v>
      </c>
      <c r="C428" s="26" t="s">
        <v>341</v>
      </c>
      <c r="D428" s="26" t="s">
        <v>239</v>
      </c>
      <c r="E428" s="27">
        <v>8415</v>
      </c>
      <c r="F428" s="28"/>
      <c r="G428" s="28"/>
      <c r="H428" s="32"/>
      <c r="I428" s="22"/>
      <c r="J428" s="22"/>
      <c r="K428" s="22"/>
    </row>
    <row r="429" spans="1:11" ht="31.5" x14ac:dyDescent="0.2">
      <c r="A429" s="15" t="s">
        <v>380</v>
      </c>
      <c r="B429" s="16" t="s">
        <v>232</v>
      </c>
      <c r="C429" s="26" t="s">
        <v>381</v>
      </c>
      <c r="D429" s="26" t="s">
        <v>0</v>
      </c>
      <c r="E429" s="27">
        <f>E430</f>
        <v>1175481.1599999999</v>
      </c>
      <c r="F429" s="28"/>
      <c r="G429" s="28"/>
      <c r="H429" s="32"/>
      <c r="I429" s="22"/>
      <c r="J429" s="22"/>
      <c r="K429" s="22"/>
    </row>
    <row r="430" spans="1:11" ht="15.75" x14ac:dyDescent="0.2">
      <c r="A430" s="15" t="s">
        <v>238</v>
      </c>
      <c r="B430" s="16" t="s">
        <v>232</v>
      </c>
      <c r="C430" s="26" t="s">
        <v>381</v>
      </c>
      <c r="D430" s="26" t="s">
        <v>239</v>
      </c>
      <c r="E430" s="27">
        <v>1175481.1599999999</v>
      </c>
      <c r="F430" s="28"/>
      <c r="G430" s="28"/>
      <c r="H430" s="32"/>
      <c r="I430" s="22"/>
      <c r="J430" s="22"/>
      <c r="K430" s="22"/>
    </row>
    <row r="431" spans="1:11" ht="31.5" x14ac:dyDescent="0.2">
      <c r="A431" s="13" t="s">
        <v>159</v>
      </c>
      <c r="B431" s="5" t="s">
        <v>232</v>
      </c>
      <c r="C431" s="31" t="s">
        <v>160</v>
      </c>
      <c r="D431" s="31" t="s">
        <v>0</v>
      </c>
      <c r="E431" s="21">
        <f>E432</f>
        <v>37100</v>
      </c>
      <c r="F431" s="28"/>
      <c r="G431" s="28"/>
      <c r="H431" s="32"/>
      <c r="I431" s="22"/>
      <c r="J431" s="22"/>
      <c r="K431" s="22"/>
    </row>
    <row r="432" spans="1:11" ht="15.75" x14ac:dyDescent="0.2">
      <c r="A432" s="13" t="s">
        <v>165</v>
      </c>
      <c r="B432" s="5" t="s">
        <v>232</v>
      </c>
      <c r="C432" s="31" t="s">
        <v>166</v>
      </c>
      <c r="D432" s="31" t="s">
        <v>0</v>
      </c>
      <c r="E432" s="21">
        <f>E433</f>
        <v>37100</v>
      </c>
      <c r="F432" s="28"/>
      <c r="G432" s="28"/>
      <c r="H432" s="32"/>
      <c r="I432" s="22"/>
      <c r="J432" s="22"/>
      <c r="K432" s="22"/>
    </row>
    <row r="433" spans="1:11" ht="31.5" x14ac:dyDescent="0.2">
      <c r="A433" s="15" t="s">
        <v>121</v>
      </c>
      <c r="B433" s="16" t="s">
        <v>232</v>
      </c>
      <c r="C433" s="26" t="s">
        <v>166</v>
      </c>
      <c r="D433" s="26" t="s">
        <v>122</v>
      </c>
      <c r="E433" s="27">
        <v>37100</v>
      </c>
      <c r="F433" s="28"/>
      <c r="G433" s="28"/>
      <c r="H433" s="32"/>
      <c r="I433" s="22"/>
      <c r="J433" s="22"/>
      <c r="K433" s="22"/>
    </row>
    <row r="434" spans="1:11" ht="15.75" x14ac:dyDescent="0.2">
      <c r="A434" s="13" t="s">
        <v>13</v>
      </c>
      <c r="B434" s="5" t="s">
        <v>232</v>
      </c>
      <c r="C434" s="31" t="s">
        <v>14</v>
      </c>
      <c r="D434" s="31" t="s">
        <v>0</v>
      </c>
      <c r="E434" s="21">
        <f>E435+E437</f>
        <v>6188693.9700000007</v>
      </c>
      <c r="F434" s="28"/>
      <c r="G434" s="28"/>
      <c r="H434" s="32"/>
      <c r="I434" s="22"/>
      <c r="J434" s="22"/>
      <c r="K434" s="22"/>
    </row>
    <row r="435" spans="1:11" ht="15.75" x14ac:dyDescent="0.2">
      <c r="A435" s="15" t="s">
        <v>305</v>
      </c>
      <c r="B435" s="16" t="s">
        <v>232</v>
      </c>
      <c r="C435" s="26" t="s">
        <v>306</v>
      </c>
      <c r="D435" s="26" t="s">
        <v>0</v>
      </c>
      <c r="E435" s="27">
        <f>E436</f>
        <v>3588000</v>
      </c>
      <c r="F435" s="28"/>
      <c r="G435" s="28"/>
      <c r="H435" s="32"/>
      <c r="I435" s="22"/>
      <c r="J435" s="22"/>
      <c r="K435" s="22"/>
    </row>
    <row r="436" spans="1:11" ht="15.75" x14ac:dyDescent="0.2">
      <c r="A436" s="15" t="s">
        <v>238</v>
      </c>
      <c r="B436" s="16" t="s">
        <v>232</v>
      </c>
      <c r="C436" s="26" t="s">
        <v>306</v>
      </c>
      <c r="D436" s="26" t="s">
        <v>239</v>
      </c>
      <c r="E436" s="27">
        <v>3588000</v>
      </c>
      <c r="F436" s="28"/>
      <c r="G436" s="28"/>
      <c r="H436" s="32"/>
      <c r="I436" s="22"/>
      <c r="J436" s="22"/>
      <c r="K436" s="22"/>
    </row>
    <row r="437" spans="1:11" ht="63" x14ac:dyDescent="0.2">
      <c r="A437" s="15" t="s">
        <v>405</v>
      </c>
      <c r="B437" s="16" t="s">
        <v>232</v>
      </c>
      <c r="C437" s="26" t="s">
        <v>307</v>
      </c>
      <c r="D437" s="26" t="s">
        <v>0</v>
      </c>
      <c r="E437" s="27">
        <f>E438</f>
        <v>2600693.9700000002</v>
      </c>
      <c r="F437" s="28"/>
      <c r="G437" s="28"/>
      <c r="H437" s="28"/>
    </row>
    <row r="438" spans="1:11" ht="31.5" x14ac:dyDescent="0.2">
      <c r="A438" s="15" t="s">
        <v>121</v>
      </c>
      <c r="B438" s="16" t="s">
        <v>232</v>
      </c>
      <c r="C438" s="26" t="s">
        <v>307</v>
      </c>
      <c r="D438" s="26" t="s">
        <v>122</v>
      </c>
      <c r="E438" s="27">
        <v>2600693.9700000002</v>
      </c>
      <c r="F438" s="28"/>
      <c r="G438" s="28"/>
      <c r="H438" s="28"/>
    </row>
  </sheetData>
  <mergeCells count="6">
    <mergeCell ref="A6:E8"/>
    <mergeCell ref="A10:A11"/>
    <mergeCell ref="B10:B11"/>
    <mergeCell ref="C10:C11"/>
    <mergeCell ref="D10:D11"/>
    <mergeCell ref="E10:E11"/>
  </mergeCells>
  <pageMargins left="1.1811023622047245" right="0.59055118110236227" top="0.78740157480314965" bottom="0.78740157480314965" header="0" footer="0"/>
  <pageSetup paperSize="9" scale="50" fitToHeight="0" orientation="portrait" r:id="rId1"/>
  <headerFooter>
    <oddHeader>&amp;C&amp;P</oddHead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2021-07-20T14:33:33Z</dcterms:modified>
</cp:coreProperties>
</file>